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infos.xml" ContentType="application/vnd.wps-officedocument.woinfo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Height="17510" activeTab="1"/>
  </bookViews>
  <sheets>
    <sheet name="原数据" sheetId="1" r:id="rId1"/>
    <sheet name="挑模板" sheetId="3" r:id="rId2"/>
    <sheet name="Sheet3" sheetId="4" r:id="rId3"/>
    <sheet name="Sheet4" sheetId="5" r:id="rId4"/>
    <sheet name="WpsReserved_CellImgList" sheetId="2" state="veryHidden" r:id="rId5"/>
  </sheets>
  <definedNames>
    <definedName name="_xlnm._FilterDatabase" localSheetId="0" hidden="1">原数据!$B$1:$H$151</definedName>
    <definedName name="_xlnm._FilterDatabase" localSheetId="1" hidden="1">挑模板!$A$2:$G$513</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1116" name="ID_1DB1C1BFE485448F86C3D9ADCE350095"/>
        <xdr:cNvPicPr>
          <a:picLocks noChangeAspect="1"/>
        </xdr:cNvPicPr>
      </xdr:nvPicPr>
      <xdr:blipFill>
        <a:blip r:embed="rId1" cstate="print"/>
        <a:stretch>
          <a:fillRect/>
        </a:stretch>
      </xdr:blipFill>
      <xdr:spPr>
        <a:xfrm>
          <a:off x="6395720" y="227361750"/>
          <a:ext cx="2438400" cy="1371600"/>
        </a:xfrm>
        <a:prstGeom prst="rect">
          <a:avLst/>
        </a:prstGeom>
      </xdr:spPr>
    </xdr:pic>
  </etc:cellImage>
  <etc:cellImage>
    <xdr:pic>
      <xdr:nvPicPr>
        <xdr:cNvPr id="1114" name="ID_AB7F886D13E3413D90B31F3898FFDC3B"/>
        <xdr:cNvPicPr>
          <a:picLocks noChangeAspect="1"/>
        </xdr:cNvPicPr>
      </xdr:nvPicPr>
      <xdr:blipFill>
        <a:blip r:embed="rId2" cstate="print"/>
        <a:stretch>
          <a:fillRect/>
        </a:stretch>
      </xdr:blipFill>
      <xdr:spPr>
        <a:xfrm>
          <a:off x="6395720" y="225837750"/>
          <a:ext cx="2438400" cy="1371600"/>
        </a:xfrm>
        <a:prstGeom prst="rect">
          <a:avLst/>
        </a:prstGeom>
      </xdr:spPr>
    </xdr:pic>
  </etc:cellImage>
  <etc:cellImage>
    <xdr:pic>
      <xdr:nvPicPr>
        <xdr:cNvPr id="1112" name="ID_41101F79F6CF4DCD9D85D20AAE2C1E86"/>
        <xdr:cNvPicPr>
          <a:picLocks noChangeAspect="1"/>
        </xdr:cNvPicPr>
      </xdr:nvPicPr>
      <xdr:blipFill>
        <a:blip r:embed="rId3" cstate="print"/>
        <a:stretch>
          <a:fillRect/>
        </a:stretch>
      </xdr:blipFill>
      <xdr:spPr>
        <a:xfrm>
          <a:off x="6395720" y="224313750"/>
          <a:ext cx="2438400" cy="1371600"/>
        </a:xfrm>
        <a:prstGeom prst="rect">
          <a:avLst/>
        </a:prstGeom>
      </xdr:spPr>
    </xdr:pic>
  </etc:cellImage>
  <etc:cellImage>
    <xdr:pic>
      <xdr:nvPicPr>
        <xdr:cNvPr id="1110" name="ID_CF118F02A9644B1AA0F6FCF76D64DFB0"/>
        <xdr:cNvPicPr>
          <a:picLocks noChangeAspect="1"/>
        </xdr:cNvPicPr>
      </xdr:nvPicPr>
      <xdr:blipFill>
        <a:blip r:embed="rId4" cstate="print"/>
        <a:stretch>
          <a:fillRect/>
        </a:stretch>
      </xdr:blipFill>
      <xdr:spPr>
        <a:xfrm>
          <a:off x="6395720" y="222789750"/>
          <a:ext cx="2438400" cy="1371600"/>
        </a:xfrm>
        <a:prstGeom prst="rect">
          <a:avLst/>
        </a:prstGeom>
      </xdr:spPr>
    </xdr:pic>
  </etc:cellImage>
  <etc:cellImage>
    <xdr:pic>
      <xdr:nvPicPr>
        <xdr:cNvPr id="1108" name="ID_37F0C148F3A64636B8B7FB8C948858DE"/>
        <xdr:cNvPicPr>
          <a:picLocks noChangeAspect="1"/>
        </xdr:cNvPicPr>
      </xdr:nvPicPr>
      <xdr:blipFill>
        <a:blip r:embed="rId5" cstate="print"/>
        <a:stretch>
          <a:fillRect/>
        </a:stretch>
      </xdr:blipFill>
      <xdr:spPr>
        <a:xfrm>
          <a:off x="6395720" y="221265750"/>
          <a:ext cx="2438400" cy="1371600"/>
        </a:xfrm>
        <a:prstGeom prst="rect">
          <a:avLst/>
        </a:prstGeom>
      </xdr:spPr>
    </xdr:pic>
  </etc:cellImage>
  <etc:cellImage>
    <xdr:pic>
      <xdr:nvPicPr>
        <xdr:cNvPr id="1106" name="ID_72BBDF4CBDE640E0A936045E67BE6BA9"/>
        <xdr:cNvPicPr>
          <a:picLocks noChangeAspect="1"/>
        </xdr:cNvPicPr>
      </xdr:nvPicPr>
      <xdr:blipFill>
        <a:blip r:embed="rId6" cstate="print"/>
        <a:stretch>
          <a:fillRect/>
        </a:stretch>
      </xdr:blipFill>
      <xdr:spPr>
        <a:xfrm>
          <a:off x="6395720" y="219741750"/>
          <a:ext cx="2438400" cy="1371600"/>
        </a:xfrm>
        <a:prstGeom prst="rect">
          <a:avLst/>
        </a:prstGeom>
      </xdr:spPr>
    </xdr:pic>
  </etc:cellImage>
  <etc:cellImage>
    <xdr:pic>
      <xdr:nvPicPr>
        <xdr:cNvPr id="1104" name="ID_BD9AE54ECDC145AAB84AB307BAB70ADD"/>
        <xdr:cNvPicPr>
          <a:picLocks noChangeAspect="1"/>
        </xdr:cNvPicPr>
      </xdr:nvPicPr>
      <xdr:blipFill>
        <a:blip r:embed="rId7" cstate="print"/>
        <a:stretch>
          <a:fillRect/>
        </a:stretch>
      </xdr:blipFill>
      <xdr:spPr>
        <a:xfrm>
          <a:off x="6395720" y="218217750"/>
          <a:ext cx="2438400" cy="1371600"/>
        </a:xfrm>
        <a:prstGeom prst="rect">
          <a:avLst/>
        </a:prstGeom>
      </xdr:spPr>
    </xdr:pic>
  </etc:cellImage>
  <etc:cellImage>
    <xdr:pic>
      <xdr:nvPicPr>
        <xdr:cNvPr id="1102" name="ID_72B47593623540F6B3102FE3D46BD6D1"/>
        <xdr:cNvPicPr>
          <a:picLocks noChangeAspect="1"/>
        </xdr:cNvPicPr>
      </xdr:nvPicPr>
      <xdr:blipFill>
        <a:blip r:embed="rId8" cstate="print"/>
        <a:stretch>
          <a:fillRect/>
        </a:stretch>
      </xdr:blipFill>
      <xdr:spPr>
        <a:xfrm>
          <a:off x="6395720" y="216693750"/>
          <a:ext cx="2438400" cy="1371600"/>
        </a:xfrm>
        <a:prstGeom prst="rect">
          <a:avLst/>
        </a:prstGeom>
      </xdr:spPr>
    </xdr:pic>
  </etc:cellImage>
  <etc:cellImage>
    <xdr:pic>
      <xdr:nvPicPr>
        <xdr:cNvPr id="1100" name="ID_DF80053E1E3E493BB0202C196EE9BA14"/>
        <xdr:cNvPicPr>
          <a:picLocks noChangeAspect="1"/>
        </xdr:cNvPicPr>
      </xdr:nvPicPr>
      <xdr:blipFill>
        <a:blip r:embed="rId9" cstate="print"/>
        <a:stretch>
          <a:fillRect/>
        </a:stretch>
      </xdr:blipFill>
      <xdr:spPr>
        <a:xfrm>
          <a:off x="6395720" y="215169750"/>
          <a:ext cx="2438400" cy="1371600"/>
        </a:xfrm>
        <a:prstGeom prst="rect">
          <a:avLst/>
        </a:prstGeom>
      </xdr:spPr>
    </xdr:pic>
  </etc:cellImage>
  <etc:cellImage>
    <xdr:pic>
      <xdr:nvPicPr>
        <xdr:cNvPr id="1098" name="ID_BB67828C23A443F3BE19BEF468B60A20"/>
        <xdr:cNvPicPr>
          <a:picLocks noChangeAspect="1"/>
        </xdr:cNvPicPr>
      </xdr:nvPicPr>
      <xdr:blipFill>
        <a:blip r:embed="rId10" cstate="print"/>
        <a:stretch>
          <a:fillRect/>
        </a:stretch>
      </xdr:blipFill>
      <xdr:spPr>
        <a:xfrm>
          <a:off x="6395720" y="213645750"/>
          <a:ext cx="2438400" cy="1371600"/>
        </a:xfrm>
        <a:prstGeom prst="rect">
          <a:avLst/>
        </a:prstGeom>
      </xdr:spPr>
    </xdr:pic>
  </etc:cellImage>
  <etc:cellImage>
    <xdr:pic>
      <xdr:nvPicPr>
        <xdr:cNvPr id="1096" name="ID_B3BB337FF44848BAADEA5FB0B3B80108"/>
        <xdr:cNvPicPr>
          <a:picLocks noChangeAspect="1"/>
        </xdr:cNvPicPr>
      </xdr:nvPicPr>
      <xdr:blipFill>
        <a:blip r:embed="rId11" cstate="print"/>
        <a:stretch>
          <a:fillRect/>
        </a:stretch>
      </xdr:blipFill>
      <xdr:spPr>
        <a:xfrm>
          <a:off x="6395720" y="212121750"/>
          <a:ext cx="2438400" cy="1371600"/>
        </a:xfrm>
        <a:prstGeom prst="rect">
          <a:avLst/>
        </a:prstGeom>
      </xdr:spPr>
    </xdr:pic>
  </etc:cellImage>
  <etc:cellImage>
    <xdr:pic>
      <xdr:nvPicPr>
        <xdr:cNvPr id="1094" name="ID_26AA9D0C58244E178CCA6916A56D4E5E"/>
        <xdr:cNvPicPr>
          <a:picLocks noChangeAspect="1"/>
        </xdr:cNvPicPr>
      </xdr:nvPicPr>
      <xdr:blipFill>
        <a:blip r:embed="rId12" cstate="print"/>
        <a:stretch>
          <a:fillRect/>
        </a:stretch>
      </xdr:blipFill>
      <xdr:spPr>
        <a:xfrm>
          <a:off x="6395720" y="210597750"/>
          <a:ext cx="2438400" cy="1371600"/>
        </a:xfrm>
        <a:prstGeom prst="rect">
          <a:avLst/>
        </a:prstGeom>
      </xdr:spPr>
    </xdr:pic>
  </etc:cellImage>
  <etc:cellImage>
    <xdr:pic>
      <xdr:nvPicPr>
        <xdr:cNvPr id="1092" name="ID_E26CC233650541B8A72A93F4998E9856"/>
        <xdr:cNvPicPr>
          <a:picLocks noChangeAspect="1"/>
        </xdr:cNvPicPr>
      </xdr:nvPicPr>
      <xdr:blipFill>
        <a:blip r:embed="rId13" cstate="print"/>
        <a:stretch>
          <a:fillRect/>
        </a:stretch>
      </xdr:blipFill>
      <xdr:spPr>
        <a:xfrm>
          <a:off x="6395720" y="209073750"/>
          <a:ext cx="2438400" cy="1371600"/>
        </a:xfrm>
        <a:prstGeom prst="rect">
          <a:avLst/>
        </a:prstGeom>
      </xdr:spPr>
    </xdr:pic>
  </etc:cellImage>
  <etc:cellImage>
    <xdr:pic>
      <xdr:nvPicPr>
        <xdr:cNvPr id="1090" name="ID_BB80C9BB97CD4EADB99C0DFDC1DF3F53"/>
        <xdr:cNvPicPr>
          <a:picLocks noChangeAspect="1"/>
        </xdr:cNvPicPr>
      </xdr:nvPicPr>
      <xdr:blipFill>
        <a:blip r:embed="rId14" cstate="print"/>
        <a:stretch>
          <a:fillRect/>
        </a:stretch>
      </xdr:blipFill>
      <xdr:spPr>
        <a:xfrm>
          <a:off x="6395720" y="207549750"/>
          <a:ext cx="2438400" cy="1371600"/>
        </a:xfrm>
        <a:prstGeom prst="rect">
          <a:avLst/>
        </a:prstGeom>
      </xdr:spPr>
    </xdr:pic>
  </etc:cellImage>
  <etc:cellImage>
    <xdr:pic>
      <xdr:nvPicPr>
        <xdr:cNvPr id="1117" name="ID_1934F638A6C7498F94CB52B2AC173168"/>
        <xdr:cNvPicPr>
          <a:picLocks noChangeAspect="1"/>
        </xdr:cNvPicPr>
      </xdr:nvPicPr>
      <xdr:blipFill>
        <a:blip r:embed="rId1" cstate="print"/>
        <a:stretch>
          <a:fillRect/>
        </a:stretch>
      </xdr:blipFill>
      <xdr:spPr>
        <a:xfrm>
          <a:off x="10746105" y="227361750"/>
          <a:ext cx="2438400" cy="1371600"/>
        </a:xfrm>
        <a:prstGeom prst="rect">
          <a:avLst/>
        </a:prstGeom>
      </xdr:spPr>
    </xdr:pic>
  </etc:cellImage>
  <etc:cellImage>
    <xdr:pic>
      <xdr:nvPicPr>
        <xdr:cNvPr id="1088" name="ID_41EA056EC58A4164B99A8BB92E0A32B9"/>
        <xdr:cNvPicPr>
          <a:picLocks noChangeAspect="1"/>
        </xdr:cNvPicPr>
      </xdr:nvPicPr>
      <xdr:blipFill>
        <a:blip r:embed="rId15" cstate="print"/>
        <a:stretch>
          <a:fillRect/>
        </a:stretch>
      </xdr:blipFill>
      <xdr:spPr>
        <a:xfrm>
          <a:off x="6395720" y="206025750"/>
          <a:ext cx="2438400" cy="1371600"/>
        </a:xfrm>
        <a:prstGeom prst="rect">
          <a:avLst/>
        </a:prstGeom>
      </xdr:spPr>
    </xdr:pic>
  </etc:cellImage>
  <etc:cellImage>
    <xdr:pic>
      <xdr:nvPicPr>
        <xdr:cNvPr id="1115" name="ID_F470A1B9ECA14B94BD2EE2581D8112A7"/>
        <xdr:cNvPicPr>
          <a:picLocks noChangeAspect="1"/>
        </xdr:cNvPicPr>
      </xdr:nvPicPr>
      <xdr:blipFill>
        <a:blip r:embed="rId2" cstate="print"/>
        <a:stretch>
          <a:fillRect/>
        </a:stretch>
      </xdr:blipFill>
      <xdr:spPr>
        <a:xfrm>
          <a:off x="10746105" y="225837750"/>
          <a:ext cx="2438400" cy="1371600"/>
        </a:xfrm>
        <a:prstGeom prst="rect">
          <a:avLst/>
        </a:prstGeom>
      </xdr:spPr>
    </xdr:pic>
  </etc:cellImage>
  <etc:cellImage>
    <xdr:pic>
      <xdr:nvPicPr>
        <xdr:cNvPr id="1086" name="ID_7718816D316949BE893311898F26F0D9"/>
        <xdr:cNvPicPr>
          <a:picLocks noChangeAspect="1"/>
        </xdr:cNvPicPr>
      </xdr:nvPicPr>
      <xdr:blipFill>
        <a:blip r:embed="rId16" cstate="print"/>
        <a:stretch>
          <a:fillRect/>
        </a:stretch>
      </xdr:blipFill>
      <xdr:spPr>
        <a:xfrm>
          <a:off x="6395720" y="204501750"/>
          <a:ext cx="2438400" cy="1371600"/>
        </a:xfrm>
        <a:prstGeom prst="rect">
          <a:avLst/>
        </a:prstGeom>
      </xdr:spPr>
    </xdr:pic>
  </etc:cellImage>
  <etc:cellImage>
    <xdr:pic>
      <xdr:nvPicPr>
        <xdr:cNvPr id="1113" name="ID_42D98A6FDC434ACEB94D0B705F886FB5"/>
        <xdr:cNvPicPr>
          <a:picLocks noChangeAspect="1"/>
        </xdr:cNvPicPr>
      </xdr:nvPicPr>
      <xdr:blipFill>
        <a:blip r:embed="rId3" cstate="print"/>
        <a:stretch>
          <a:fillRect/>
        </a:stretch>
      </xdr:blipFill>
      <xdr:spPr>
        <a:xfrm>
          <a:off x="10746105" y="224313750"/>
          <a:ext cx="2438400" cy="1371600"/>
        </a:xfrm>
        <a:prstGeom prst="rect">
          <a:avLst/>
        </a:prstGeom>
      </xdr:spPr>
    </xdr:pic>
  </etc:cellImage>
  <etc:cellImage>
    <xdr:pic>
      <xdr:nvPicPr>
        <xdr:cNvPr id="1084" name="ID_FB3DD19E5BBC47F5A53D2CD8A39EEE04"/>
        <xdr:cNvPicPr>
          <a:picLocks noChangeAspect="1"/>
        </xdr:cNvPicPr>
      </xdr:nvPicPr>
      <xdr:blipFill>
        <a:blip r:embed="rId17" cstate="print"/>
        <a:stretch>
          <a:fillRect/>
        </a:stretch>
      </xdr:blipFill>
      <xdr:spPr>
        <a:xfrm>
          <a:off x="6395720" y="202977750"/>
          <a:ext cx="2438400" cy="1371600"/>
        </a:xfrm>
        <a:prstGeom prst="rect">
          <a:avLst/>
        </a:prstGeom>
      </xdr:spPr>
    </xdr:pic>
  </etc:cellImage>
  <etc:cellImage>
    <xdr:pic>
      <xdr:nvPicPr>
        <xdr:cNvPr id="1111" name="ID_3ED51016DCE24FB9A18F2CD89B59BFA4"/>
        <xdr:cNvPicPr>
          <a:picLocks noChangeAspect="1"/>
        </xdr:cNvPicPr>
      </xdr:nvPicPr>
      <xdr:blipFill>
        <a:blip r:embed="rId4" cstate="print"/>
        <a:stretch>
          <a:fillRect/>
        </a:stretch>
      </xdr:blipFill>
      <xdr:spPr>
        <a:xfrm>
          <a:off x="10746105" y="222789750"/>
          <a:ext cx="2438400" cy="1371600"/>
        </a:xfrm>
        <a:prstGeom prst="rect">
          <a:avLst/>
        </a:prstGeom>
      </xdr:spPr>
    </xdr:pic>
  </etc:cellImage>
  <etc:cellImage>
    <xdr:pic>
      <xdr:nvPicPr>
        <xdr:cNvPr id="1082" name="ID_043A331D7B20460C89F1BCC0F742F540"/>
        <xdr:cNvPicPr>
          <a:picLocks noChangeAspect="1"/>
        </xdr:cNvPicPr>
      </xdr:nvPicPr>
      <xdr:blipFill>
        <a:blip r:embed="rId18" cstate="print"/>
        <a:stretch>
          <a:fillRect/>
        </a:stretch>
      </xdr:blipFill>
      <xdr:spPr>
        <a:xfrm>
          <a:off x="6395720" y="201453750"/>
          <a:ext cx="2438400" cy="1371600"/>
        </a:xfrm>
        <a:prstGeom prst="rect">
          <a:avLst/>
        </a:prstGeom>
      </xdr:spPr>
    </xdr:pic>
  </etc:cellImage>
  <etc:cellImage>
    <xdr:pic>
      <xdr:nvPicPr>
        <xdr:cNvPr id="1109" name="ID_6FB4148F4A9B4C258351E7215C2C2A2A"/>
        <xdr:cNvPicPr>
          <a:picLocks noChangeAspect="1"/>
        </xdr:cNvPicPr>
      </xdr:nvPicPr>
      <xdr:blipFill>
        <a:blip r:embed="rId19" cstate="print"/>
        <a:stretch>
          <a:fillRect/>
        </a:stretch>
      </xdr:blipFill>
      <xdr:spPr>
        <a:xfrm>
          <a:off x="10746105" y="221265750"/>
          <a:ext cx="2438400" cy="1371600"/>
        </a:xfrm>
        <a:prstGeom prst="rect">
          <a:avLst/>
        </a:prstGeom>
      </xdr:spPr>
    </xdr:pic>
  </etc:cellImage>
  <etc:cellImage>
    <xdr:pic>
      <xdr:nvPicPr>
        <xdr:cNvPr id="1080" name="ID_D9E42C3A46964ECABFE89C834FA8493D"/>
        <xdr:cNvPicPr>
          <a:picLocks noChangeAspect="1"/>
        </xdr:cNvPicPr>
      </xdr:nvPicPr>
      <xdr:blipFill>
        <a:blip r:embed="rId20" cstate="print"/>
        <a:stretch>
          <a:fillRect/>
        </a:stretch>
      </xdr:blipFill>
      <xdr:spPr>
        <a:xfrm>
          <a:off x="6395720" y="199929750"/>
          <a:ext cx="2438400" cy="1371600"/>
        </a:xfrm>
        <a:prstGeom prst="rect">
          <a:avLst/>
        </a:prstGeom>
      </xdr:spPr>
    </xdr:pic>
  </etc:cellImage>
  <etc:cellImage>
    <xdr:pic>
      <xdr:nvPicPr>
        <xdr:cNvPr id="1107" name="ID_133891D5259C4F3194E896DA863CFE35"/>
        <xdr:cNvPicPr>
          <a:picLocks noChangeAspect="1"/>
        </xdr:cNvPicPr>
      </xdr:nvPicPr>
      <xdr:blipFill>
        <a:blip r:embed="rId6" cstate="print"/>
        <a:stretch>
          <a:fillRect/>
        </a:stretch>
      </xdr:blipFill>
      <xdr:spPr>
        <a:xfrm>
          <a:off x="10746105" y="219741750"/>
          <a:ext cx="2438400" cy="1371600"/>
        </a:xfrm>
        <a:prstGeom prst="rect">
          <a:avLst/>
        </a:prstGeom>
      </xdr:spPr>
    </xdr:pic>
  </etc:cellImage>
  <etc:cellImage>
    <xdr:pic>
      <xdr:nvPicPr>
        <xdr:cNvPr id="1078" name="ID_D1F359DDC99E4208A64763E648E5D3A3"/>
        <xdr:cNvPicPr>
          <a:picLocks noChangeAspect="1"/>
        </xdr:cNvPicPr>
      </xdr:nvPicPr>
      <xdr:blipFill>
        <a:blip r:embed="rId21" cstate="print"/>
        <a:stretch>
          <a:fillRect/>
        </a:stretch>
      </xdr:blipFill>
      <xdr:spPr>
        <a:xfrm>
          <a:off x="6395720" y="198405750"/>
          <a:ext cx="2438400" cy="1371600"/>
        </a:xfrm>
        <a:prstGeom prst="rect">
          <a:avLst/>
        </a:prstGeom>
      </xdr:spPr>
    </xdr:pic>
  </etc:cellImage>
  <etc:cellImage>
    <xdr:pic>
      <xdr:nvPicPr>
        <xdr:cNvPr id="1105" name="ID_CD948EC5030147839B4CFDCC194861E8"/>
        <xdr:cNvPicPr>
          <a:picLocks noChangeAspect="1"/>
        </xdr:cNvPicPr>
      </xdr:nvPicPr>
      <xdr:blipFill>
        <a:blip r:embed="rId7" cstate="print"/>
        <a:stretch>
          <a:fillRect/>
        </a:stretch>
      </xdr:blipFill>
      <xdr:spPr>
        <a:xfrm>
          <a:off x="10746105" y="218217750"/>
          <a:ext cx="2438400" cy="1371600"/>
        </a:xfrm>
        <a:prstGeom prst="rect">
          <a:avLst/>
        </a:prstGeom>
      </xdr:spPr>
    </xdr:pic>
  </etc:cellImage>
  <etc:cellImage>
    <xdr:pic>
      <xdr:nvPicPr>
        <xdr:cNvPr id="1076" name="ID_667CACDB068F42B9986A70014CD31946"/>
        <xdr:cNvPicPr>
          <a:picLocks noChangeAspect="1"/>
        </xdr:cNvPicPr>
      </xdr:nvPicPr>
      <xdr:blipFill>
        <a:blip r:embed="rId22" cstate="print"/>
        <a:stretch>
          <a:fillRect/>
        </a:stretch>
      </xdr:blipFill>
      <xdr:spPr>
        <a:xfrm>
          <a:off x="6395720" y="196881750"/>
          <a:ext cx="2438400" cy="1371600"/>
        </a:xfrm>
        <a:prstGeom prst="rect">
          <a:avLst/>
        </a:prstGeom>
      </xdr:spPr>
    </xdr:pic>
  </etc:cellImage>
  <etc:cellImage>
    <xdr:pic>
      <xdr:nvPicPr>
        <xdr:cNvPr id="943" name="ID_EE7186F4200F46E8BCED88BBF5C62727"/>
        <xdr:cNvPicPr>
          <a:picLocks noChangeAspect="1"/>
        </xdr:cNvPicPr>
      </xdr:nvPicPr>
      <xdr:blipFill>
        <a:blip r:embed="rId23" cstate="print"/>
        <a:stretch>
          <a:fillRect/>
        </a:stretch>
      </xdr:blipFill>
      <xdr:spPr>
        <a:xfrm>
          <a:off x="10746105" y="94773750"/>
          <a:ext cx="2438400" cy="1371600"/>
        </a:xfrm>
        <a:prstGeom prst="rect">
          <a:avLst/>
        </a:prstGeom>
      </xdr:spPr>
    </xdr:pic>
  </etc:cellImage>
  <etc:cellImage>
    <xdr:pic>
      <xdr:nvPicPr>
        <xdr:cNvPr id="914" name="ID_CBCA648B60DF42889C425CD5C70444DC"/>
        <xdr:cNvPicPr>
          <a:picLocks noChangeAspect="1"/>
        </xdr:cNvPicPr>
      </xdr:nvPicPr>
      <xdr:blipFill>
        <a:blip r:embed="rId24" cstate="print"/>
        <a:stretch>
          <a:fillRect/>
        </a:stretch>
      </xdr:blipFill>
      <xdr:spPr>
        <a:xfrm>
          <a:off x="6395720" y="73437750"/>
          <a:ext cx="2438400" cy="1371600"/>
        </a:xfrm>
        <a:prstGeom prst="rect">
          <a:avLst/>
        </a:prstGeom>
      </xdr:spPr>
    </xdr:pic>
  </etc:cellImage>
  <etc:cellImage>
    <xdr:pic>
      <xdr:nvPicPr>
        <xdr:cNvPr id="941" name="ID_D74266D5A1BD4BF0BE5235D2379DDB74"/>
        <xdr:cNvPicPr>
          <a:picLocks noChangeAspect="1"/>
        </xdr:cNvPicPr>
      </xdr:nvPicPr>
      <xdr:blipFill>
        <a:blip r:embed="rId25" cstate="print"/>
        <a:stretch>
          <a:fillRect/>
        </a:stretch>
      </xdr:blipFill>
      <xdr:spPr>
        <a:xfrm>
          <a:off x="10746105" y="93249750"/>
          <a:ext cx="2438400" cy="1371600"/>
        </a:xfrm>
        <a:prstGeom prst="rect">
          <a:avLst/>
        </a:prstGeom>
      </xdr:spPr>
    </xdr:pic>
  </etc:cellImage>
  <etc:cellImage>
    <xdr:pic>
      <xdr:nvPicPr>
        <xdr:cNvPr id="912" name="ID_A9E9FD79676540DDAE9F76ADAB9FBF59"/>
        <xdr:cNvPicPr>
          <a:picLocks noChangeAspect="1"/>
        </xdr:cNvPicPr>
      </xdr:nvPicPr>
      <xdr:blipFill>
        <a:blip r:embed="rId26" cstate="print"/>
        <a:stretch>
          <a:fillRect/>
        </a:stretch>
      </xdr:blipFill>
      <xdr:spPr>
        <a:xfrm>
          <a:off x="6395720" y="71913750"/>
          <a:ext cx="2438400" cy="1371600"/>
        </a:xfrm>
        <a:prstGeom prst="rect">
          <a:avLst/>
        </a:prstGeom>
      </xdr:spPr>
    </xdr:pic>
  </etc:cellImage>
  <etc:cellImage>
    <xdr:pic>
      <xdr:nvPicPr>
        <xdr:cNvPr id="939" name="ID_7429816C44F04F72894BB3CCD166B8F7"/>
        <xdr:cNvPicPr>
          <a:picLocks noChangeAspect="1"/>
        </xdr:cNvPicPr>
      </xdr:nvPicPr>
      <xdr:blipFill>
        <a:blip r:embed="rId27" cstate="print"/>
        <a:stretch>
          <a:fillRect/>
        </a:stretch>
      </xdr:blipFill>
      <xdr:spPr>
        <a:xfrm>
          <a:off x="10746105" y="91725750"/>
          <a:ext cx="2438400" cy="1371600"/>
        </a:xfrm>
        <a:prstGeom prst="rect">
          <a:avLst/>
        </a:prstGeom>
      </xdr:spPr>
    </xdr:pic>
  </etc:cellImage>
  <etc:cellImage>
    <xdr:pic>
      <xdr:nvPicPr>
        <xdr:cNvPr id="910" name="ID_983366BB88024C90AA5FABB83818098C"/>
        <xdr:cNvPicPr>
          <a:picLocks noChangeAspect="1"/>
        </xdr:cNvPicPr>
      </xdr:nvPicPr>
      <xdr:blipFill>
        <a:blip r:embed="rId28" cstate="print"/>
        <a:stretch>
          <a:fillRect/>
        </a:stretch>
      </xdr:blipFill>
      <xdr:spPr>
        <a:xfrm>
          <a:off x="6395720" y="70389750"/>
          <a:ext cx="2438400" cy="1371600"/>
        </a:xfrm>
        <a:prstGeom prst="rect">
          <a:avLst/>
        </a:prstGeom>
      </xdr:spPr>
    </xdr:pic>
  </etc:cellImage>
  <etc:cellImage>
    <xdr:pic>
      <xdr:nvPicPr>
        <xdr:cNvPr id="937" name="ID_1D9BA1A0CFF441188F54C5407F012527"/>
        <xdr:cNvPicPr>
          <a:picLocks noChangeAspect="1"/>
        </xdr:cNvPicPr>
      </xdr:nvPicPr>
      <xdr:blipFill>
        <a:blip r:embed="rId29" cstate="print"/>
        <a:stretch>
          <a:fillRect/>
        </a:stretch>
      </xdr:blipFill>
      <xdr:spPr>
        <a:xfrm>
          <a:off x="10746105" y="90201750"/>
          <a:ext cx="2438400" cy="1371600"/>
        </a:xfrm>
        <a:prstGeom prst="rect">
          <a:avLst/>
        </a:prstGeom>
      </xdr:spPr>
    </xdr:pic>
  </etc:cellImage>
  <etc:cellImage>
    <xdr:pic>
      <xdr:nvPicPr>
        <xdr:cNvPr id="908" name="ID_B42D669BFFAB4775830F750089ADCE98"/>
        <xdr:cNvPicPr>
          <a:picLocks noChangeAspect="1"/>
        </xdr:cNvPicPr>
      </xdr:nvPicPr>
      <xdr:blipFill>
        <a:blip r:embed="rId30" cstate="print"/>
        <a:stretch>
          <a:fillRect/>
        </a:stretch>
      </xdr:blipFill>
      <xdr:spPr>
        <a:xfrm>
          <a:off x="6395720" y="68865750"/>
          <a:ext cx="2438400" cy="1371600"/>
        </a:xfrm>
        <a:prstGeom prst="rect">
          <a:avLst/>
        </a:prstGeom>
      </xdr:spPr>
    </xdr:pic>
  </etc:cellImage>
  <etc:cellImage>
    <xdr:pic>
      <xdr:nvPicPr>
        <xdr:cNvPr id="773" name="ID_E3F3C926FAA24E19AE5A5C1776810BE6"/>
        <xdr:cNvPicPr>
          <a:picLocks noChangeAspect="1"/>
        </xdr:cNvPicPr>
      </xdr:nvPicPr>
      <xdr:blipFill>
        <a:blip r:embed="rId31" cstate="print"/>
        <a:stretch>
          <a:fillRect/>
        </a:stretch>
      </xdr:blipFill>
      <xdr:spPr>
        <a:xfrm>
          <a:off x="10746105" y="20097750"/>
          <a:ext cx="2438400" cy="1371600"/>
        </a:xfrm>
        <a:prstGeom prst="rect">
          <a:avLst/>
        </a:prstGeom>
      </xdr:spPr>
    </xdr:pic>
  </etc:cellImage>
  <etc:cellImage>
    <xdr:pic>
      <xdr:nvPicPr>
        <xdr:cNvPr id="935" name="ID_75320783B27E4C5DBF6C48913AE5C8AD"/>
        <xdr:cNvPicPr>
          <a:picLocks noChangeAspect="1"/>
        </xdr:cNvPicPr>
      </xdr:nvPicPr>
      <xdr:blipFill>
        <a:blip r:embed="rId32" cstate="print"/>
        <a:stretch>
          <a:fillRect/>
        </a:stretch>
      </xdr:blipFill>
      <xdr:spPr>
        <a:xfrm>
          <a:off x="10746105" y="88677750"/>
          <a:ext cx="2438400" cy="1371600"/>
        </a:xfrm>
        <a:prstGeom prst="rect">
          <a:avLst/>
        </a:prstGeom>
      </xdr:spPr>
    </xdr:pic>
  </etc:cellImage>
  <etc:cellImage>
    <xdr:pic>
      <xdr:nvPicPr>
        <xdr:cNvPr id="906" name="ID_236A04A0AD0E4AA68F857585B4E4B98D"/>
        <xdr:cNvPicPr>
          <a:picLocks noChangeAspect="1"/>
        </xdr:cNvPicPr>
      </xdr:nvPicPr>
      <xdr:blipFill>
        <a:blip r:embed="rId33" cstate="print"/>
        <a:stretch>
          <a:fillRect/>
        </a:stretch>
      </xdr:blipFill>
      <xdr:spPr>
        <a:xfrm>
          <a:off x="6395720" y="67341750"/>
          <a:ext cx="2438400" cy="1371600"/>
        </a:xfrm>
        <a:prstGeom prst="rect">
          <a:avLst/>
        </a:prstGeom>
      </xdr:spPr>
    </xdr:pic>
  </etc:cellImage>
  <etc:cellImage>
    <xdr:pic>
      <xdr:nvPicPr>
        <xdr:cNvPr id="771" name="ID_A8741FB8917541A0A73E4A9B2CB089DD"/>
        <xdr:cNvPicPr>
          <a:picLocks noChangeAspect="1"/>
        </xdr:cNvPicPr>
      </xdr:nvPicPr>
      <xdr:blipFill>
        <a:blip r:embed="rId34" cstate="print"/>
        <a:stretch>
          <a:fillRect/>
        </a:stretch>
      </xdr:blipFill>
      <xdr:spPr>
        <a:xfrm>
          <a:off x="10746105" y="18573750"/>
          <a:ext cx="2438400" cy="1371600"/>
        </a:xfrm>
        <a:prstGeom prst="rect">
          <a:avLst/>
        </a:prstGeom>
      </xdr:spPr>
    </xdr:pic>
  </etc:cellImage>
  <etc:cellImage>
    <xdr:pic>
      <xdr:nvPicPr>
        <xdr:cNvPr id="933" name="ID_8EB9AC6B840B4D749F877E640CB2768C"/>
        <xdr:cNvPicPr>
          <a:picLocks noChangeAspect="1"/>
        </xdr:cNvPicPr>
      </xdr:nvPicPr>
      <xdr:blipFill>
        <a:blip r:embed="rId35" cstate="print"/>
        <a:stretch>
          <a:fillRect/>
        </a:stretch>
      </xdr:blipFill>
      <xdr:spPr>
        <a:xfrm>
          <a:off x="10746105" y="87153750"/>
          <a:ext cx="2438400" cy="1371600"/>
        </a:xfrm>
        <a:prstGeom prst="rect">
          <a:avLst/>
        </a:prstGeom>
      </xdr:spPr>
    </xdr:pic>
  </etc:cellImage>
  <etc:cellImage>
    <xdr:pic>
      <xdr:nvPicPr>
        <xdr:cNvPr id="904" name="ID_7318FE3E03D840A29E5F5F7B3614FC5D"/>
        <xdr:cNvPicPr>
          <a:picLocks noChangeAspect="1"/>
        </xdr:cNvPicPr>
      </xdr:nvPicPr>
      <xdr:blipFill>
        <a:blip r:embed="rId36" cstate="print"/>
        <a:stretch>
          <a:fillRect/>
        </a:stretch>
      </xdr:blipFill>
      <xdr:spPr>
        <a:xfrm>
          <a:off x="6395720" y="65817750"/>
          <a:ext cx="2438400" cy="1371600"/>
        </a:xfrm>
        <a:prstGeom prst="rect">
          <a:avLst/>
        </a:prstGeom>
      </xdr:spPr>
    </xdr:pic>
  </etc:cellImage>
  <etc:cellImage>
    <xdr:pic>
      <xdr:nvPicPr>
        <xdr:cNvPr id="769" name="ID_9901F5ADFFD24B71ACB41022C88790AE"/>
        <xdr:cNvPicPr>
          <a:picLocks noChangeAspect="1"/>
        </xdr:cNvPicPr>
      </xdr:nvPicPr>
      <xdr:blipFill>
        <a:blip r:embed="rId37" cstate="print"/>
        <a:stretch>
          <a:fillRect/>
        </a:stretch>
      </xdr:blipFill>
      <xdr:spPr>
        <a:xfrm>
          <a:off x="10746105" y="17049750"/>
          <a:ext cx="2438400" cy="1371600"/>
        </a:xfrm>
        <a:prstGeom prst="rect">
          <a:avLst/>
        </a:prstGeom>
      </xdr:spPr>
    </xdr:pic>
  </etc:cellImage>
  <etc:cellImage>
    <xdr:pic>
      <xdr:nvPicPr>
        <xdr:cNvPr id="931" name="ID_EDAC669E1182495A8310E6AB35FA8B20"/>
        <xdr:cNvPicPr>
          <a:picLocks noChangeAspect="1"/>
        </xdr:cNvPicPr>
      </xdr:nvPicPr>
      <xdr:blipFill>
        <a:blip r:embed="rId38" cstate="print"/>
        <a:stretch>
          <a:fillRect/>
        </a:stretch>
      </xdr:blipFill>
      <xdr:spPr>
        <a:xfrm>
          <a:off x="10746105" y="85629750"/>
          <a:ext cx="2438400" cy="1371600"/>
        </a:xfrm>
        <a:prstGeom prst="rect">
          <a:avLst/>
        </a:prstGeom>
      </xdr:spPr>
    </xdr:pic>
  </etc:cellImage>
  <etc:cellImage>
    <xdr:pic>
      <xdr:nvPicPr>
        <xdr:cNvPr id="902" name="ID_C25A1B8BEA314E848D32F1A5F8507676"/>
        <xdr:cNvPicPr>
          <a:picLocks noChangeAspect="1"/>
        </xdr:cNvPicPr>
      </xdr:nvPicPr>
      <xdr:blipFill>
        <a:blip r:embed="rId39" cstate="print"/>
        <a:stretch>
          <a:fillRect/>
        </a:stretch>
      </xdr:blipFill>
      <xdr:spPr>
        <a:xfrm>
          <a:off x="6395720" y="64293750"/>
          <a:ext cx="2438400" cy="1371600"/>
        </a:xfrm>
        <a:prstGeom prst="rect">
          <a:avLst/>
        </a:prstGeom>
      </xdr:spPr>
    </xdr:pic>
  </etc:cellImage>
  <etc:cellImage>
    <xdr:pic>
      <xdr:nvPicPr>
        <xdr:cNvPr id="767" name="ID_D73487DD8B3B46D7AB2CD6CDC260C92C"/>
        <xdr:cNvPicPr>
          <a:picLocks noChangeAspect="1"/>
        </xdr:cNvPicPr>
      </xdr:nvPicPr>
      <xdr:blipFill>
        <a:blip r:embed="rId40" cstate="print"/>
        <a:stretch>
          <a:fillRect/>
        </a:stretch>
      </xdr:blipFill>
      <xdr:spPr>
        <a:xfrm>
          <a:off x="10746105" y="15525750"/>
          <a:ext cx="2438400" cy="1371600"/>
        </a:xfrm>
        <a:prstGeom prst="rect">
          <a:avLst/>
        </a:prstGeom>
      </xdr:spPr>
    </xdr:pic>
  </etc:cellImage>
  <etc:cellImage>
    <xdr:pic>
      <xdr:nvPicPr>
        <xdr:cNvPr id="929" name="ID_841A363803E94205B912BFD94EB359A7"/>
        <xdr:cNvPicPr>
          <a:picLocks noChangeAspect="1"/>
        </xdr:cNvPicPr>
      </xdr:nvPicPr>
      <xdr:blipFill>
        <a:blip r:embed="rId41" cstate="print"/>
        <a:stretch>
          <a:fillRect/>
        </a:stretch>
      </xdr:blipFill>
      <xdr:spPr>
        <a:xfrm>
          <a:off x="10746105" y="84105750"/>
          <a:ext cx="2438400" cy="1371600"/>
        </a:xfrm>
        <a:prstGeom prst="rect">
          <a:avLst/>
        </a:prstGeom>
      </xdr:spPr>
    </xdr:pic>
  </etc:cellImage>
  <etc:cellImage>
    <xdr:pic>
      <xdr:nvPicPr>
        <xdr:cNvPr id="900" name="ID_7A48864030F84F519006A86681BDC4A4"/>
        <xdr:cNvPicPr>
          <a:picLocks noChangeAspect="1"/>
        </xdr:cNvPicPr>
      </xdr:nvPicPr>
      <xdr:blipFill>
        <a:blip r:embed="rId42" cstate="print"/>
        <a:stretch>
          <a:fillRect/>
        </a:stretch>
      </xdr:blipFill>
      <xdr:spPr>
        <a:xfrm>
          <a:off x="6395720" y="62769750"/>
          <a:ext cx="2438400" cy="1371600"/>
        </a:xfrm>
        <a:prstGeom prst="rect">
          <a:avLst/>
        </a:prstGeom>
      </xdr:spPr>
    </xdr:pic>
  </etc:cellImage>
  <etc:cellImage>
    <xdr:pic>
      <xdr:nvPicPr>
        <xdr:cNvPr id="765" name="ID_1571E962C76644CFAD492FCF20E95F23"/>
        <xdr:cNvPicPr>
          <a:picLocks noChangeAspect="1"/>
        </xdr:cNvPicPr>
      </xdr:nvPicPr>
      <xdr:blipFill>
        <a:blip r:embed="rId43" cstate="print"/>
        <a:stretch>
          <a:fillRect/>
        </a:stretch>
      </xdr:blipFill>
      <xdr:spPr>
        <a:xfrm>
          <a:off x="10746105" y="14001750"/>
          <a:ext cx="2438400" cy="1371600"/>
        </a:xfrm>
        <a:prstGeom prst="rect">
          <a:avLst/>
        </a:prstGeom>
      </xdr:spPr>
    </xdr:pic>
  </etc:cellImage>
  <etc:cellImage>
    <xdr:pic>
      <xdr:nvPicPr>
        <xdr:cNvPr id="927" name="ID_33597C69DD234C56A4C5015917F7FD4E"/>
        <xdr:cNvPicPr>
          <a:picLocks noChangeAspect="1"/>
        </xdr:cNvPicPr>
      </xdr:nvPicPr>
      <xdr:blipFill>
        <a:blip r:embed="rId44" cstate="print"/>
        <a:stretch>
          <a:fillRect/>
        </a:stretch>
      </xdr:blipFill>
      <xdr:spPr>
        <a:xfrm>
          <a:off x="10746105" y="82581750"/>
          <a:ext cx="2438400" cy="1371600"/>
        </a:xfrm>
        <a:prstGeom prst="rect">
          <a:avLst/>
        </a:prstGeom>
      </xdr:spPr>
    </xdr:pic>
  </etc:cellImage>
  <etc:cellImage>
    <xdr:pic>
      <xdr:nvPicPr>
        <xdr:cNvPr id="898" name="ID_785FC6A96859423B999682A26CB0B70E"/>
        <xdr:cNvPicPr>
          <a:picLocks noChangeAspect="1"/>
        </xdr:cNvPicPr>
      </xdr:nvPicPr>
      <xdr:blipFill>
        <a:blip r:embed="rId45" cstate="print"/>
        <a:stretch>
          <a:fillRect/>
        </a:stretch>
      </xdr:blipFill>
      <xdr:spPr>
        <a:xfrm>
          <a:off x="6395720" y="61245750"/>
          <a:ext cx="2438400" cy="1371600"/>
        </a:xfrm>
        <a:prstGeom prst="rect">
          <a:avLst/>
        </a:prstGeom>
      </xdr:spPr>
    </xdr:pic>
  </etc:cellImage>
  <etc:cellImage>
    <xdr:pic>
      <xdr:nvPicPr>
        <xdr:cNvPr id="763" name="ID_3A8CA5E1B36149B8B1FE27F414F3F2FC"/>
        <xdr:cNvPicPr>
          <a:picLocks noChangeAspect="1"/>
        </xdr:cNvPicPr>
      </xdr:nvPicPr>
      <xdr:blipFill>
        <a:blip r:embed="rId46" cstate="print"/>
        <a:stretch>
          <a:fillRect/>
        </a:stretch>
      </xdr:blipFill>
      <xdr:spPr>
        <a:xfrm>
          <a:off x="10746105" y="12477750"/>
          <a:ext cx="2438400" cy="1371600"/>
        </a:xfrm>
        <a:prstGeom prst="rect">
          <a:avLst/>
        </a:prstGeom>
      </xdr:spPr>
    </xdr:pic>
  </etc:cellImage>
  <etc:cellImage>
    <xdr:pic>
      <xdr:nvPicPr>
        <xdr:cNvPr id="925" name="ID_334B0CAEBF994C88A8B52834694FD499"/>
        <xdr:cNvPicPr>
          <a:picLocks noChangeAspect="1"/>
        </xdr:cNvPicPr>
      </xdr:nvPicPr>
      <xdr:blipFill>
        <a:blip r:embed="rId47" cstate="print"/>
        <a:stretch>
          <a:fillRect/>
        </a:stretch>
      </xdr:blipFill>
      <xdr:spPr>
        <a:xfrm>
          <a:off x="10746105" y="81057750"/>
          <a:ext cx="2438400" cy="1371600"/>
        </a:xfrm>
        <a:prstGeom prst="rect">
          <a:avLst/>
        </a:prstGeom>
      </xdr:spPr>
    </xdr:pic>
  </etc:cellImage>
  <etc:cellImage>
    <xdr:pic>
      <xdr:nvPicPr>
        <xdr:cNvPr id="896" name="ID_BD0FC07DBEF146E899C834E661DC2975"/>
        <xdr:cNvPicPr>
          <a:picLocks noChangeAspect="1"/>
        </xdr:cNvPicPr>
      </xdr:nvPicPr>
      <xdr:blipFill>
        <a:blip r:embed="rId48" cstate="print"/>
        <a:stretch>
          <a:fillRect/>
        </a:stretch>
      </xdr:blipFill>
      <xdr:spPr>
        <a:xfrm>
          <a:off x="6395720" y="59721750"/>
          <a:ext cx="2438400" cy="1371600"/>
        </a:xfrm>
        <a:prstGeom prst="rect">
          <a:avLst/>
        </a:prstGeom>
      </xdr:spPr>
    </xdr:pic>
  </etc:cellImage>
  <etc:cellImage>
    <xdr:pic>
      <xdr:nvPicPr>
        <xdr:cNvPr id="761" name="ID_2227CF0CB8234C1E91D74AB9E0650C02"/>
        <xdr:cNvPicPr>
          <a:picLocks noChangeAspect="1"/>
        </xdr:cNvPicPr>
      </xdr:nvPicPr>
      <xdr:blipFill>
        <a:blip r:embed="rId49" cstate="print"/>
        <a:stretch>
          <a:fillRect/>
        </a:stretch>
      </xdr:blipFill>
      <xdr:spPr>
        <a:xfrm>
          <a:off x="10746105" y="10953750"/>
          <a:ext cx="2438400" cy="1371600"/>
        </a:xfrm>
        <a:prstGeom prst="rect">
          <a:avLst/>
        </a:prstGeom>
      </xdr:spPr>
    </xdr:pic>
  </etc:cellImage>
  <etc:cellImage>
    <xdr:pic>
      <xdr:nvPicPr>
        <xdr:cNvPr id="923" name="ID_C1110F7D75DB44F29D231860C38AC3A6"/>
        <xdr:cNvPicPr>
          <a:picLocks noChangeAspect="1"/>
        </xdr:cNvPicPr>
      </xdr:nvPicPr>
      <xdr:blipFill>
        <a:blip r:embed="rId50" cstate="print"/>
        <a:stretch>
          <a:fillRect/>
        </a:stretch>
      </xdr:blipFill>
      <xdr:spPr>
        <a:xfrm>
          <a:off x="10746105" y="79533750"/>
          <a:ext cx="2438400" cy="1371600"/>
        </a:xfrm>
        <a:prstGeom prst="rect">
          <a:avLst/>
        </a:prstGeom>
      </xdr:spPr>
    </xdr:pic>
  </etc:cellImage>
  <etc:cellImage>
    <xdr:pic>
      <xdr:nvPicPr>
        <xdr:cNvPr id="894" name="ID_6CBE9CA379574C8E8E4313181043417F"/>
        <xdr:cNvPicPr>
          <a:picLocks noChangeAspect="1"/>
        </xdr:cNvPicPr>
      </xdr:nvPicPr>
      <xdr:blipFill>
        <a:blip r:embed="rId51" cstate="print"/>
        <a:stretch>
          <a:fillRect/>
        </a:stretch>
      </xdr:blipFill>
      <xdr:spPr>
        <a:xfrm>
          <a:off x="6395720" y="58197750"/>
          <a:ext cx="2438400" cy="1371600"/>
        </a:xfrm>
        <a:prstGeom prst="rect">
          <a:avLst/>
        </a:prstGeom>
      </xdr:spPr>
    </xdr:pic>
  </etc:cellImage>
  <etc:cellImage>
    <xdr:pic>
      <xdr:nvPicPr>
        <xdr:cNvPr id="759" name="ID_5F75DB807ECB4F9FBC865317A4948E4D"/>
        <xdr:cNvPicPr>
          <a:picLocks noChangeAspect="1"/>
        </xdr:cNvPicPr>
      </xdr:nvPicPr>
      <xdr:blipFill>
        <a:blip r:embed="rId52" cstate="print"/>
        <a:stretch>
          <a:fillRect/>
        </a:stretch>
      </xdr:blipFill>
      <xdr:spPr>
        <a:xfrm>
          <a:off x="10746105" y="9429750"/>
          <a:ext cx="2438400" cy="1371600"/>
        </a:xfrm>
        <a:prstGeom prst="rect">
          <a:avLst/>
        </a:prstGeom>
      </xdr:spPr>
    </xdr:pic>
  </etc:cellImage>
  <etc:cellImage>
    <xdr:pic>
      <xdr:nvPicPr>
        <xdr:cNvPr id="921" name="ID_6AD5FEB7C67A48D09F6BBEB1497D950D"/>
        <xdr:cNvPicPr>
          <a:picLocks noChangeAspect="1"/>
        </xdr:cNvPicPr>
      </xdr:nvPicPr>
      <xdr:blipFill>
        <a:blip r:embed="rId53" cstate="print"/>
        <a:stretch>
          <a:fillRect/>
        </a:stretch>
      </xdr:blipFill>
      <xdr:spPr>
        <a:xfrm>
          <a:off x="10746105" y="78009750"/>
          <a:ext cx="2438400" cy="1371600"/>
        </a:xfrm>
        <a:prstGeom prst="rect">
          <a:avLst/>
        </a:prstGeom>
      </xdr:spPr>
    </xdr:pic>
  </etc:cellImage>
  <etc:cellImage>
    <xdr:pic>
      <xdr:nvPicPr>
        <xdr:cNvPr id="892" name="ID_2A1EB504E5454F78BFC96F6DF2B8FF03"/>
        <xdr:cNvPicPr>
          <a:picLocks noChangeAspect="1"/>
        </xdr:cNvPicPr>
      </xdr:nvPicPr>
      <xdr:blipFill>
        <a:blip r:embed="rId54" cstate="print"/>
        <a:stretch>
          <a:fillRect/>
        </a:stretch>
      </xdr:blipFill>
      <xdr:spPr>
        <a:xfrm>
          <a:off x="6395720" y="56673750"/>
          <a:ext cx="2438400" cy="1371600"/>
        </a:xfrm>
        <a:prstGeom prst="rect">
          <a:avLst/>
        </a:prstGeom>
      </xdr:spPr>
    </xdr:pic>
  </etc:cellImage>
  <etc:cellImage>
    <xdr:pic>
      <xdr:nvPicPr>
        <xdr:cNvPr id="757" name="ID_E66B33BDB1C84D62A94F49087D122C98"/>
        <xdr:cNvPicPr>
          <a:picLocks noChangeAspect="1"/>
        </xdr:cNvPicPr>
      </xdr:nvPicPr>
      <xdr:blipFill>
        <a:blip r:embed="rId55" cstate="print"/>
        <a:stretch>
          <a:fillRect/>
        </a:stretch>
      </xdr:blipFill>
      <xdr:spPr>
        <a:xfrm>
          <a:off x="10746105" y="7905750"/>
          <a:ext cx="2438400" cy="1371600"/>
        </a:xfrm>
        <a:prstGeom prst="rect">
          <a:avLst/>
        </a:prstGeom>
      </xdr:spPr>
    </xdr:pic>
  </etc:cellImage>
  <etc:cellImage>
    <xdr:pic>
      <xdr:nvPicPr>
        <xdr:cNvPr id="775" name="ID_EB2A80570C5247389C0FE6A0E2FC071C"/>
        <xdr:cNvPicPr>
          <a:picLocks noChangeAspect="1"/>
        </xdr:cNvPicPr>
      </xdr:nvPicPr>
      <xdr:blipFill>
        <a:blip r:embed="rId56" cstate="print"/>
        <a:stretch>
          <a:fillRect/>
        </a:stretch>
      </xdr:blipFill>
      <xdr:spPr>
        <a:xfrm>
          <a:off x="10746105" y="21621750"/>
          <a:ext cx="2438400" cy="1371600"/>
        </a:xfrm>
        <a:prstGeom prst="rect">
          <a:avLst/>
        </a:prstGeom>
      </xdr:spPr>
    </xdr:pic>
  </etc:cellImage>
  <etc:cellImage>
    <xdr:pic>
      <xdr:nvPicPr>
        <xdr:cNvPr id="746" name="ID_200B165687AF4D8BB076BF863BF45C30"/>
        <xdr:cNvPicPr>
          <a:picLocks noChangeAspect="1"/>
        </xdr:cNvPicPr>
      </xdr:nvPicPr>
      <xdr:blipFill>
        <a:blip r:embed="rId57" cstate="print"/>
        <a:stretch>
          <a:fillRect/>
        </a:stretch>
      </xdr:blipFill>
      <xdr:spPr>
        <a:xfrm>
          <a:off x="6395720" y="285750"/>
          <a:ext cx="2438400" cy="1371600"/>
        </a:xfrm>
        <a:prstGeom prst="rect">
          <a:avLst/>
        </a:prstGeom>
      </xdr:spPr>
    </xdr:pic>
  </etc:cellImage>
  <etc:cellImage>
    <xdr:pic>
      <xdr:nvPicPr>
        <xdr:cNvPr id="789" name="ID_35DAE197F23A4FC28426E740B8005031"/>
        <xdr:cNvPicPr>
          <a:picLocks noChangeAspect="1"/>
        </xdr:cNvPicPr>
      </xdr:nvPicPr>
      <xdr:blipFill>
        <a:blip r:embed="rId58" cstate="print"/>
        <a:stretch>
          <a:fillRect/>
        </a:stretch>
      </xdr:blipFill>
      <xdr:spPr>
        <a:xfrm>
          <a:off x="10746105" y="32289750"/>
          <a:ext cx="2438400" cy="1371600"/>
        </a:xfrm>
        <a:prstGeom prst="rect">
          <a:avLst/>
        </a:prstGeom>
      </xdr:spPr>
    </xdr:pic>
  </etc:cellImage>
  <etc:cellImage>
    <xdr:pic>
      <xdr:nvPicPr>
        <xdr:cNvPr id="760" name="ID_0C7A0C0116BD4B31A6316126C4C72B80"/>
        <xdr:cNvPicPr>
          <a:picLocks noChangeAspect="1"/>
        </xdr:cNvPicPr>
      </xdr:nvPicPr>
      <xdr:blipFill>
        <a:blip r:embed="rId49" cstate="print"/>
        <a:stretch>
          <a:fillRect/>
        </a:stretch>
      </xdr:blipFill>
      <xdr:spPr>
        <a:xfrm>
          <a:off x="6395720" y="10953750"/>
          <a:ext cx="2438400" cy="1371600"/>
        </a:xfrm>
        <a:prstGeom prst="rect">
          <a:avLst/>
        </a:prstGeom>
      </xdr:spPr>
    </xdr:pic>
  </etc:cellImage>
  <etc:cellImage>
    <xdr:pic>
      <xdr:nvPicPr>
        <xdr:cNvPr id="803" name="ID_E2E549AD935B46C1A45B6600C5F762E8"/>
        <xdr:cNvPicPr>
          <a:picLocks noChangeAspect="1"/>
        </xdr:cNvPicPr>
      </xdr:nvPicPr>
      <xdr:blipFill>
        <a:blip r:embed="rId59" cstate="print"/>
        <a:stretch>
          <a:fillRect/>
        </a:stretch>
      </xdr:blipFill>
      <xdr:spPr>
        <a:xfrm>
          <a:off x="10746105" y="42957750"/>
          <a:ext cx="2438400" cy="1371600"/>
        </a:xfrm>
        <a:prstGeom prst="rect">
          <a:avLst/>
        </a:prstGeom>
      </xdr:spPr>
    </xdr:pic>
  </etc:cellImage>
  <etc:cellImage>
    <xdr:pic>
      <xdr:nvPicPr>
        <xdr:cNvPr id="774" name="ID_E63185A7F715419A9B80CCFAFCFD0B35"/>
        <xdr:cNvPicPr>
          <a:picLocks noChangeAspect="1"/>
        </xdr:cNvPicPr>
      </xdr:nvPicPr>
      <xdr:blipFill>
        <a:blip r:embed="rId60" cstate="print"/>
        <a:stretch>
          <a:fillRect/>
        </a:stretch>
      </xdr:blipFill>
      <xdr:spPr>
        <a:xfrm>
          <a:off x="6395720" y="21621750"/>
          <a:ext cx="2438400" cy="1371600"/>
        </a:xfrm>
        <a:prstGeom prst="rect">
          <a:avLst/>
        </a:prstGeom>
      </xdr:spPr>
    </xdr:pic>
  </etc:cellImage>
  <etc:cellImage>
    <xdr:pic>
      <xdr:nvPicPr>
        <xdr:cNvPr id="777" name="ID_0B5208A66DAA4B5C80DE57012904D3A7"/>
        <xdr:cNvPicPr>
          <a:picLocks noChangeAspect="1"/>
        </xdr:cNvPicPr>
      </xdr:nvPicPr>
      <xdr:blipFill>
        <a:blip r:embed="rId61" cstate="print"/>
        <a:stretch>
          <a:fillRect/>
        </a:stretch>
      </xdr:blipFill>
      <xdr:spPr>
        <a:xfrm>
          <a:off x="10746105" y="23145750"/>
          <a:ext cx="2438400" cy="1371600"/>
        </a:xfrm>
        <a:prstGeom prst="rect">
          <a:avLst/>
        </a:prstGeom>
      </xdr:spPr>
    </xdr:pic>
  </etc:cellImage>
  <etc:cellImage>
    <xdr:pic>
      <xdr:nvPicPr>
        <xdr:cNvPr id="748" name="ID_4ABF959D78A645788ACED660E20B036A"/>
        <xdr:cNvPicPr>
          <a:picLocks noChangeAspect="1"/>
        </xdr:cNvPicPr>
      </xdr:nvPicPr>
      <xdr:blipFill>
        <a:blip r:embed="rId62" cstate="print"/>
        <a:stretch>
          <a:fillRect/>
        </a:stretch>
      </xdr:blipFill>
      <xdr:spPr>
        <a:xfrm>
          <a:off x="6395720" y="1809750"/>
          <a:ext cx="2438400" cy="1371600"/>
        </a:xfrm>
        <a:prstGeom prst="rect">
          <a:avLst/>
        </a:prstGeom>
      </xdr:spPr>
    </xdr:pic>
  </etc:cellImage>
  <etc:cellImage>
    <xdr:pic>
      <xdr:nvPicPr>
        <xdr:cNvPr id="791" name="ID_A5BA933913CA417CA4FFDA7A11C325AB"/>
        <xdr:cNvPicPr>
          <a:picLocks noChangeAspect="1"/>
        </xdr:cNvPicPr>
      </xdr:nvPicPr>
      <xdr:blipFill>
        <a:blip r:embed="rId63" cstate="print"/>
        <a:stretch>
          <a:fillRect/>
        </a:stretch>
      </xdr:blipFill>
      <xdr:spPr>
        <a:xfrm>
          <a:off x="10746105" y="33813750"/>
          <a:ext cx="2438400" cy="1371600"/>
        </a:xfrm>
        <a:prstGeom prst="rect">
          <a:avLst/>
        </a:prstGeom>
      </xdr:spPr>
    </xdr:pic>
  </etc:cellImage>
  <etc:cellImage>
    <xdr:pic>
      <xdr:nvPicPr>
        <xdr:cNvPr id="762" name="ID_A34EE29F5BD24B70AC2DF589D79412F7"/>
        <xdr:cNvPicPr>
          <a:picLocks noChangeAspect="1"/>
        </xdr:cNvPicPr>
      </xdr:nvPicPr>
      <xdr:blipFill>
        <a:blip r:embed="rId64" cstate="print"/>
        <a:stretch>
          <a:fillRect/>
        </a:stretch>
      </xdr:blipFill>
      <xdr:spPr>
        <a:xfrm>
          <a:off x="6395720" y="12477750"/>
          <a:ext cx="2438400" cy="1371600"/>
        </a:xfrm>
        <a:prstGeom prst="rect">
          <a:avLst/>
        </a:prstGeom>
      </xdr:spPr>
    </xdr:pic>
  </etc:cellImage>
  <etc:cellImage>
    <xdr:pic>
      <xdr:nvPicPr>
        <xdr:cNvPr id="747" name="ID_447A43A71C05467DBE24BBF8D2B4F06F"/>
        <xdr:cNvPicPr>
          <a:picLocks noChangeAspect="1"/>
        </xdr:cNvPicPr>
      </xdr:nvPicPr>
      <xdr:blipFill>
        <a:blip r:embed="rId57" cstate="print"/>
        <a:stretch>
          <a:fillRect/>
        </a:stretch>
      </xdr:blipFill>
      <xdr:spPr>
        <a:xfrm>
          <a:off x="10746105" y="285750"/>
          <a:ext cx="2438400" cy="1371600"/>
        </a:xfrm>
        <a:prstGeom prst="rect">
          <a:avLst/>
        </a:prstGeom>
      </xdr:spPr>
    </xdr:pic>
  </etc:cellImage>
  <etc:cellImage>
    <xdr:pic>
      <xdr:nvPicPr>
        <xdr:cNvPr id="911" name="ID_FF97A8D11D9140E488E29440E044493E"/>
        <xdr:cNvPicPr>
          <a:picLocks noChangeAspect="1"/>
        </xdr:cNvPicPr>
      </xdr:nvPicPr>
      <xdr:blipFill>
        <a:blip r:embed="rId65" cstate="print"/>
        <a:stretch>
          <a:fillRect/>
        </a:stretch>
      </xdr:blipFill>
      <xdr:spPr>
        <a:xfrm>
          <a:off x="10746105" y="70389750"/>
          <a:ext cx="2438400" cy="1371600"/>
        </a:xfrm>
        <a:prstGeom prst="rect">
          <a:avLst/>
        </a:prstGeom>
      </xdr:spPr>
    </xdr:pic>
  </etc:cellImage>
  <etc:cellImage>
    <xdr:pic>
      <xdr:nvPicPr>
        <xdr:cNvPr id="781" name="ID_2824561554114601955DCF5BDAAE1682"/>
        <xdr:cNvPicPr>
          <a:picLocks noChangeAspect="1"/>
        </xdr:cNvPicPr>
      </xdr:nvPicPr>
      <xdr:blipFill>
        <a:blip r:embed="rId66" cstate="print"/>
        <a:stretch>
          <a:fillRect/>
        </a:stretch>
      </xdr:blipFill>
      <xdr:spPr>
        <a:xfrm>
          <a:off x="10746105" y="26193750"/>
          <a:ext cx="2438400" cy="1371600"/>
        </a:xfrm>
        <a:prstGeom prst="rect">
          <a:avLst/>
        </a:prstGeom>
      </xdr:spPr>
    </xdr:pic>
  </etc:cellImage>
  <etc:cellImage>
    <xdr:pic>
      <xdr:nvPicPr>
        <xdr:cNvPr id="752" name="ID_3A7F3BCE4DAD46A29877EEA15360FA09"/>
        <xdr:cNvPicPr>
          <a:picLocks noChangeAspect="1"/>
        </xdr:cNvPicPr>
      </xdr:nvPicPr>
      <xdr:blipFill>
        <a:blip r:embed="rId67" cstate="print"/>
        <a:stretch>
          <a:fillRect/>
        </a:stretch>
      </xdr:blipFill>
      <xdr:spPr>
        <a:xfrm>
          <a:off x="6395720" y="4857750"/>
          <a:ext cx="2438400" cy="1371600"/>
        </a:xfrm>
        <a:prstGeom prst="rect">
          <a:avLst/>
        </a:prstGeom>
      </xdr:spPr>
    </xdr:pic>
  </etc:cellImage>
  <etc:cellImage>
    <xdr:pic>
      <xdr:nvPicPr>
        <xdr:cNvPr id="779" name="ID_A95435D62F1343649C6F9CCB3AA324FE"/>
        <xdr:cNvPicPr>
          <a:picLocks noChangeAspect="1"/>
        </xdr:cNvPicPr>
      </xdr:nvPicPr>
      <xdr:blipFill>
        <a:blip r:embed="rId68" cstate="print"/>
        <a:stretch>
          <a:fillRect/>
        </a:stretch>
      </xdr:blipFill>
      <xdr:spPr>
        <a:xfrm>
          <a:off x="10746105" y="24669750"/>
          <a:ext cx="2438400" cy="1371600"/>
        </a:xfrm>
        <a:prstGeom prst="rect">
          <a:avLst/>
        </a:prstGeom>
      </xdr:spPr>
    </xdr:pic>
  </etc:cellImage>
  <etc:cellImage>
    <xdr:pic>
      <xdr:nvPicPr>
        <xdr:cNvPr id="750" name="ID_D1B35AFE9DBC42338F877165CB37C560"/>
        <xdr:cNvPicPr>
          <a:picLocks noChangeAspect="1"/>
        </xdr:cNvPicPr>
      </xdr:nvPicPr>
      <xdr:blipFill>
        <a:blip r:embed="rId69" cstate="print"/>
        <a:stretch>
          <a:fillRect/>
        </a:stretch>
      </xdr:blipFill>
      <xdr:spPr>
        <a:xfrm>
          <a:off x="6395720" y="3333750"/>
          <a:ext cx="2438400" cy="1371600"/>
        </a:xfrm>
        <a:prstGeom prst="rect">
          <a:avLst/>
        </a:prstGeom>
      </xdr:spPr>
    </xdr:pic>
  </etc:cellImage>
  <etc:cellImage>
    <xdr:pic>
      <xdr:nvPicPr>
        <xdr:cNvPr id="793" name="ID_2284DA84F544484A87C057F235C95975"/>
        <xdr:cNvPicPr>
          <a:picLocks noChangeAspect="1"/>
        </xdr:cNvPicPr>
      </xdr:nvPicPr>
      <xdr:blipFill>
        <a:blip r:embed="rId70" cstate="print"/>
        <a:stretch>
          <a:fillRect/>
        </a:stretch>
      </xdr:blipFill>
      <xdr:spPr>
        <a:xfrm>
          <a:off x="10746105" y="35337750"/>
          <a:ext cx="2438400" cy="1371600"/>
        </a:xfrm>
        <a:prstGeom prst="rect">
          <a:avLst/>
        </a:prstGeom>
      </xdr:spPr>
    </xdr:pic>
  </etc:cellImage>
  <etc:cellImage>
    <xdr:pic>
      <xdr:nvPicPr>
        <xdr:cNvPr id="764" name="ID_E5D0B3E8C1BF4F3FA4CDDD365418D268"/>
        <xdr:cNvPicPr>
          <a:picLocks noChangeAspect="1"/>
        </xdr:cNvPicPr>
      </xdr:nvPicPr>
      <xdr:blipFill>
        <a:blip r:embed="rId43" cstate="print"/>
        <a:stretch>
          <a:fillRect/>
        </a:stretch>
      </xdr:blipFill>
      <xdr:spPr>
        <a:xfrm>
          <a:off x="6395720" y="14001750"/>
          <a:ext cx="2438400" cy="1371600"/>
        </a:xfrm>
        <a:prstGeom prst="rect">
          <a:avLst/>
        </a:prstGeom>
      </xdr:spPr>
    </xdr:pic>
  </etc:cellImage>
  <etc:cellImage>
    <xdr:pic>
      <xdr:nvPicPr>
        <xdr:cNvPr id="749" name="ID_C7F917CEDBAF4C9CA229EDF1EE905C03"/>
        <xdr:cNvPicPr>
          <a:picLocks noChangeAspect="1"/>
        </xdr:cNvPicPr>
      </xdr:nvPicPr>
      <xdr:blipFill>
        <a:blip r:embed="rId71" cstate="print"/>
        <a:stretch>
          <a:fillRect/>
        </a:stretch>
      </xdr:blipFill>
      <xdr:spPr>
        <a:xfrm>
          <a:off x="10746105" y="1809750"/>
          <a:ext cx="2438400" cy="1371600"/>
        </a:xfrm>
        <a:prstGeom prst="rect">
          <a:avLst/>
        </a:prstGeom>
      </xdr:spPr>
    </xdr:pic>
  </etc:cellImage>
  <etc:cellImage>
    <xdr:pic>
      <xdr:nvPicPr>
        <xdr:cNvPr id="913" name="ID_8A08AC0297F44ED69B90E3EE7AFD13DC"/>
        <xdr:cNvPicPr>
          <a:picLocks noChangeAspect="1"/>
        </xdr:cNvPicPr>
      </xdr:nvPicPr>
      <xdr:blipFill>
        <a:blip r:embed="rId26" cstate="print"/>
        <a:stretch>
          <a:fillRect/>
        </a:stretch>
      </xdr:blipFill>
      <xdr:spPr>
        <a:xfrm>
          <a:off x="10746105" y="71913750"/>
          <a:ext cx="2438400" cy="1371600"/>
        </a:xfrm>
        <a:prstGeom prst="rect">
          <a:avLst/>
        </a:prstGeom>
      </xdr:spPr>
    </xdr:pic>
  </etc:cellImage>
  <etc:cellImage>
    <xdr:pic>
      <xdr:nvPicPr>
        <xdr:cNvPr id="884" name="ID_C19266C52F684853B621350FA8B85865"/>
        <xdr:cNvPicPr>
          <a:picLocks noChangeAspect="1"/>
        </xdr:cNvPicPr>
      </xdr:nvPicPr>
      <xdr:blipFill>
        <a:blip r:embed="rId72" cstate="print"/>
        <a:stretch>
          <a:fillRect/>
        </a:stretch>
      </xdr:blipFill>
      <xdr:spPr>
        <a:xfrm>
          <a:off x="6395720" y="50577750"/>
          <a:ext cx="2438400" cy="1371600"/>
        </a:xfrm>
        <a:prstGeom prst="rect">
          <a:avLst/>
        </a:prstGeom>
      </xdr:spPr>
    </xdr:pic>
  </etc:cellImage>
  <etc:cellImage>
    <xdr:pic>
      <xdr:nvPicPr>
        <xdr:cNvPr id="783" name="ID_23FF2CCB0F2F44FDA36712F7BBD2261B"/>
        <xdr:cNvPicPr>
          <a:picLocks noChangeAspect="1"/>
        </xdr:cNvPicPr>
      </xdr:nvPicPr>
      <xdr:blipFill>
        <a:blip r:embed="rId73" cstate="print"/>
        <a:stretch>
          <a:fillRect/>
        </a:stretch>
      </xdr:blipFill>
      <xdr:spPr>
        <a:xfrm>
          <a:off x="10746105" y="27717750"/>
          <a:ext cx="2438400" cy="1371600"/>
        </a:xfrm>
        <a:prstGeom prst="rect">
          <a:avLst/>
        </a:prstGeom>
      </xdr:spPr>
    </xdr:pic>
  </etc:cellImage>
  <etc:cellImage>
    <xdr:pic>
      <xdr:nvPicPr>
        <xdr:cNvPr id="754" name="ID_4CF78198551B4CB9820AF1431F765537"/>
        <xdr:cNvPicPr>
          <a:picLocks noChangeAspect="1"/>
        </xdr:cNvPicPr>
      </xdr:nvPicPr>
      <xdr:blipFill>
        <a:blip r:embed="rId74" cstate="print"/>
        <a:stretch>
          <a:fillRect/>
        </a:stretch>
      </xdr:blipFill>
      <xdr:spPr>
        <a:xfrm>
          <a:off x="6395720" y="6381750"/>
          <a:ext cx="2438400" cy="1371600"/>
        </a:xfrm>
        <a:prstGeom prst="rect">
          <a:avLst/>
        </a:prstGeom>
      </xdr:spPr>
    </xdr:pic>
  </etc:cellImage>
  <etc:cellImage>
    <xdr:pic>
      <xdr:nvPicPr>
        <xdr:cNvPr id="795" name="ID_156A7FF0B8A24986ABD2E2EB03F49DE8"/>
        <xdr:cNvPicPr>
          <a:picLocks noChangeAspect="1"/>
        </xdr:cNvPicPr>
      </xdr:nvPicPr>
      <xdr:blipFill>
        <a:blip r:embed="rId75" cstate="print"/>
        <a:stretch>
          <a:fillRect/>
        </a:stretch>
      </xdr:blipFill>
      <xdr:spPr>
        <a:xfrm>
          <a:off x="10746105" y="36861750"/>
          <a:ext cx="2438400" cy="1371600"/>
        </a:xfrm>
        <a:prstGeom prst="rect">
          <a:avLst/>
        </a:prstGeom>
      </xdr:spPr>
    </xdr:pic>
  </etc:cellImage>
  <etc:cellImage>
    <xdr:pic>
      <xdr:nvPicPr>
        <xdr:cNvPr id="766" name="ID_489D0A2632914FB5B173CF45DD7D19E6"/>
        <xdr:cNvPicPr>
          <a:picLocks noChangeAspect="1"/>
        </xdr:cNvPicPr>
      </xdr:nvPicPr>
      <xdr:blipFill>
        <a:blip r:embed="rId40" cstate="print"/>
        <a:stretch>
          <a:fillRect/>
        </a:stretch>
      </xdr:blipFill>
      <xdr:spPr>
        <a:xfrm>
          <a:off x="6395720" y="15525750"/>
          <a:ext cx="2438400" cy="1371600"/>
        </a:xfrm>
        <a:prstGeom prst="rect">
          <a:avLst/>
        </a:prstGeom>
      </xdr:spPr>
    </xdr:pic>
  </etc:cellImage>
  <etc:cellImage>
    <xdr:pic>
      <xdr:nvPicPr>
        <xdr:cNvPr id="751" name="ID_5A6C49FCC4E949248A24EB1A1001FCDF"/>
        <xdr:cNvPicPr>
          <a:picLocks noChangeAspect="1"/>
        </xdr:cNvPicPr>
      </xdr:nvPicPr>
      <xdr:blipFill>
        <a:blip r:embed="rId69" cstate="print"/>
        <a:stretch>
          <a:fillRect/>
        </a:stretch>
      </xdr:blipFill>
      <xdr:spPr>
        <a:xfrm>
          <a:off x="10746105" y="3333750"/>
          <a:ext cx="2438400" cy="1371600"/>
        </a:xfrm>
        <a:prstGeom prst="rect">
          <a:avLst/>
        </a:prstGeom>
      </xdr:spPr>
    </xdr:pic>
  </etc:cellImage>
  <etc:cellImage>
    <xdr:pic>
      <xdr:nvPicPr>
        <xdr:cNvPr id="915" name="ID_C3FEE6C1BC554D8BB56F56AC2E3736A4"/>
        <xdr:cNvPicPr>
          <a:picLocks noChangeAspect="1"/>
        </xdr:cNvPicPr>
      </xdr:nvPicPr>
      <xdr:blipFill>
        <a:blip r:embed="rId24" cstate="print"/>
        <a:stretch>
          <a:fillRect/>
        </a:stretch>
      </xdr:blipFill>
      <xdr:spPr>
        <a:xfrm>
          <a:off x="10746105" y="73437750"/>
          <a:ext cx="2438400" cy="1371600"/>
        </a:xfrm>
        <a:prstGeom prst="rect">
          <a:avLst/>
        </a:prstGeom>
      </xdr:spPr>
    </xdr:pic>
  </etc:cellImage>
  <etc:cellImage>
    <xdr:pic>
      <xdr:nvPicPr>
        <xdr:cNvPr id="886" name="ID_CFDC54B79E7E4214B8D6EF1833082D8E"/>
        <xdr:cNvPicPr>
          <a:picLocks noChangeAspect="1"/>
        </xdr:cNvPicPr>
      </xdr:nvPicPr>
      <xdr:blipFill>
        <a:blip r:embed="rId76" cstate="print"/>
        <a:stretch>
          <a:fillRect/>
        </a:stretch>
      </xdr:blipFill>
      <xdr:spPr>
        <a:xfrm>
          <a:off x="6395720" y="52101750"/>
          <a:ext cx="2438400" cy="1371600"/>
        </a:xfrm>
        <a:prstGeom prst="rect">
          <a:avLst/>
        </a:prstGeom>
      </xdr:spPr>
    </xdr:pic>
  </etc:cellImage>
  <etc:cellImage>
    <xdr:pic>
      <xdr:nvPicPr>
        <xdr:cNvPr id="785" name="ID_30F327B935D8422BA77CFC9B3A247D46"/>
        <xdr:cNvPicPr>
          <a:picLocks noChangeAspect="1"/>
        </xdr:cNvPicPr>
      </xdr:nvPicPr>
      <xdr:blipFill>
        <a:blip r:embed="rId77" cstate="print"/>
        <a:stretch>
          <a:fillRect/>
        </a:stretch>
      </xdr:blipFill>
      <xdr:spPr>
        <a:xfrm>
          <a:off x="10746105" y="29241750"/>
          <a:ext cx="2438400" cy="1371600"/>
        </a:xfrm>
        <a:prstGeom prst="rect">
          <a:avLst/>
        </a:prstGeom>
      </xdr:spPr>
    </xdr:pic>
  </etc:cellImage>
  <etc:cellImage>
    <xdr:pic>
      <xdr:nvPicPr>
        <xdr:cNvPr id="756" name="ID_8523B1A9533E434BA8DF79366BAAAA12"/>
        <xdr:cNvPicPr>
          <a:picLocks noChangeAspect="1"/>
        </xdr:cNvPicPr>
      </xdr:nvPicPr>
      <xdr:blipFill>
        <a:blip r:embed="rId55" cstate="print"/>
        <a:stretch>
          <a:fillRect/>
        </a:stretch>
      </xdr:blipFill>
      <xdr:spPr>
        <a:xfrm>
          <a:off x="6395720" y="7905750"/>
          <a:ext cx="2438400" cy="1371600"/>
        </a:xfrm>
        <a:prstGeom prst="rect">
          <a:avLst/>
        </a:prstGeom>
      </xdr:spPr>
    </xdr:pic>
  </etc:cellImage>
  <etc:cellImage>
    <xdr:pic>
      <xdr:nvPicPr>
        <xdr:cNvPr id="797" name="ID_5BA062F5E85D4F5691E5C5B650AA767B"/>
        <xdr:cNvPicPr>
          <a:picLocks noChangeAspect="1"/>
        </xdr:cNvPicPr>
      </xdr:nvPicPr>
      <xdr:blipFill>
        <a:blip r:embed="rId78" cstate="print"/>
        <a:stretch>
          <a:fillRect/>
        </a:stretch>
      </xdr:blipFill>
      <xdr:spPr>
        <a:xfrm>
          <a:off x="10746105" y="38385750"/>
          <a:ext cx="2438400" cy="1371600"/>
        </a:xfrm>
        <a:prstGeom prst="rect">
          <a:avLst/>
        </a:prstGeom>
      </xdr:spPr>
    </xdr:pic>
  </etc:cellImage>
  <etc:cellImage>
    <xdr:pic>
      <xdr:nvPicPr>
        <xdr:cNvPr id="768" name="ID_E126DA3F7C194FC8A0A51F3977C57080"/>
        <xdr:cNvPicPr>
          <a:picLocks noChangeAspect="1"/>
        </xdr:cNvPicPr>
      </xdr:nvPicPr>
      <xdr:blipFill>
        <a:blip r:embed="rId37" cstate="print"/>
        <a:stretch>
          <a:fillRect/>
        </a:stretch>
      </xdr:blipFill>
      <xdr:spPr>
        <a:xfrm>
          <a:off x="6395720" y="17049750"/>
          <a:ext cx="2438400" cy="1371600"/>
        </a:xfrm>
        <a:prstGeom prst="rect">
          <a:avLst/>
        </a:prstGeom>
      </xdr:spPr>
    </xdr:pic>
  </etc:cellImage>
  <etc:cellImage>
    <xdr:pic>
      <xdr:nvPicPr>
        <xdr:cNvPr id="753" name="ID_66857CB2FE524345B3BF4EB37DBC393E"/>
        <xdr:cNvPicPr>
          <a:picLocks noChangeAspect="1"/>
        </xdr:cNvPicPr>
      </xdr:nvPicPr>
      <xdr:blipFill>
        <a:blip r:embed="rId79" cstate="print"/>
        <a:stretch>
          <a:fillRect/>
        </a:stretch>
      </xdr:blipFill>
      <xdr:spPr>
        <a:xfrm>
          <a:off x="10746105" y="4857750"/>
          <a:ext cx="2438400" cy="1371600"/>
        </a:xfrm>
        <a:prstGeom prst="rect">
          <a:avLst/>
        </a:prstGeom>
      </xdr:spPr>
    </xdr:pic>
  </etc:cellImage>
  <etc:cellImage>
    <xdr:pic>
      <xdr:nvPicPr>
        <xdr:cNvPr id="917" name="ID_EBCEA37ECB5B40B3A7C80E1C1C55CABC"/>
        <xdr:cNvPicPr>
          <a:picLocks noChangeAspect="1"/>
        </xdr:cNvPicPr>
      </xdr:nvPicPr>
      <xdr:blipFill>
        <a:blip r:embed="rId80" cstate="print"/>
        <a:stretch>
          <a:fillRect/>
        </a:stretch>
      </xdr:blipFill>
      <xdr:spPr>
        <a:xfrm>
          <a:off x="10746105" y="74961750"/>
          <a:ext cx="2438400" cy="1371600"/>
        </a:xfrm>
        <a:prstGeom prst="rect">
          <a:avLst/>
        </a:prstGeom>
      </xdr:spPr>
    </xdr:pic>
  </etc:cellImage>
  <etc:cellImage>
    <xdr:pic>
      <xdr:nvPicPr>
        <xdr:cNvPr id="888" name="ID_230C3ED9DDC3425D87B8B37BA3894031"/>
        <xdr:cNvPicPr>
          <a:picLocks noChangeAspect="1"/>
        </xdr:cNvPicPr>
      </xdr:nvPicPr>
      <xdr:blipFill>
        <a:blip r:embed="rId81" cstate="print"/>
        <a:stretch>
          <a:fillRect/>
        </a:stretch>
      </xdr:blipFill>
      <xdr:spPr>
        <a:xfrm>
          <a:off x="6395720" y="53625750"/>
          <a:ext cx="2438400" cy="1371600"/>
        </a:xfrm>
        <a:prstGeom prst="rect">
          <a:avLst/>
        </a:prstGeom>
      </xdr:spPr>
    </xdr:pic>
  </etc:cellImage>
  <etc:cellImage>
    <xdr:pic>
      <xdr:nvPicPr>
        <xdr:cNvPr id="787" name="ID_88B7A738E623486DA2C7A26294681048"/>
        <xdr:cNvPicPr>
          <a:picLocks noChangeAspect="1"/>
        </xdr:cNvPicPr>
      </xdr:nvPicPr>
      <xdr:blipFill>
        <a:blip r:embed="rId82" cstate="print"/>
        <a:stretch>
          <a:fillRect/>
        </a:stretch>
      </xdr:blipFill>
      <xdr:spPr>
        <a:xfrm>
          <a:off x="10746105" y="30765750"/>
          <a:ext cx="2438400" cy="1371600"/>
        </a:xfrm>
        <a:prstGeom prst="rect">
          <a:avLst/>
        </a:prstGeom>
      </xdr:spPr>
    </xdr:pic>
  </etc:cellImage>
  <etc:cellImage>
    <xdr:pic>
      <xdr:nvPicPr>
        <xdr:cNvPr id="758" name="ID_E33EEA8846484F11A59FACB717584C09"/>
        <xdr:cNvPicPr>
          <a:picLocks noChangeAspect="1"/>
        </xdr:cNvPicPr>
      </xdr:nvPicPr>
      <xdr:blipFill>
        <a:blip r:embed="rId52" cstate="print"/>
        <a:stretch>
          <a:fillRect/>
        </a:stretch>
      </xdr:blipFill>
      <xdr:spPr>
        <a:xfrm>
          <a:off x="6395720" y="9429750"/>
          <a:ext cx="2438400" cy="1371600"/>
        </a:xfrm>
        <a:prstGeom prst="rect">
          <a:avLst/>
        </a:prstGeom>
      </xdr:spPr>
    </xdr:pic>
  </etc:cellImage>
  <etc:cellImage>
    <xdr:pic>
      <xdr:nvPicPr>
        <xdr:cNvPr id="799" name="ID_5F0E9372C2594BCBB65B73F84A1DFE61"/>
        <xdr:cNvPicPr>
          <a:picLocks noChangeAspect="1"/>
        </xdr:cNvPicPr>
      </xdr:nvPicPr>
      <xdr:blipFill>
        <a:blip r:embed="rId83" cstate="print"/>
        <a:stretch>
          <a:fillRect/>
        </a:stretch>
      </xdr:blipFill>
      <xdr:spPr>
        <a:xfrm>
          <a:off x="10746105" y="39909750"/>
          <a:ext cx="2438400" cy="1371600"/>
        </a:xfrm>
        <a:prstGeom prst="rect">
          <a:avLst/>
        </a:prstGeom>
      </xdr:spPr>
    </xdr:pic>
  </etc:cellImage>
  <etc:cellImage>
    <xdr:pic>
      <xdr:nvPicPr>
        <xdr:cNvPr id="770" name="ID_35EF514486A4404BBDBF24C7B513ECDB"/>
        <xdr:cNvPicPr>
          <a:picLocks noChangeAspect="1"/>
        </xdr:cNvPicPr>
      </xdr:nvPicPr>
      <xdr:blipFill>
        <a:blip r:embed="rId34" cstate="print"/>
        <a:stretch>
          <a:fillRect/>
        </a:stretch>
      </xdr:blipFill>
      <xdr:spPr>
        <a:xfrm>
          <a:off x="6395720" y="18573750"/>
          <a:ext cx="2438400" cy="1371600"/>
        </a:xfrm>
        <a:prstGeom prst="rect">
          <a:avLst/>
        </a:prstGeom>
      </xdr:spPr>
    </xdr:pic>
  </etc:cellImage>
  <etc:cellImage>
    <xdr:pic>
      <xdr:nvPicPr>
        <xdr:cNvPr id="755" name="ID_C842B73521044A3D85A92B9267746083"/>
        <xdr:cNvPicPr>
          <a:picLocks noChangeAspect="1"/>
        </xdr:cNvPicPr>
      </xdr:nvPicPr>
      <xdr:blipFill>
        <a:blip r:embed="rId74" cstate="print"/>
        <a:stretch>
          <a:fillRect/>
        </a:stretch>
      </xdr:blipFill>
      <xdr:spPr>
        <a:xfrm>
          <a:off x="10746105" y="6381750"/>
          <a:ext cx="2438400" cy="1371600"/>
        </a:xfrm>
        <a:prstGeom prst="rect">
          <a:avLst/>
        </a:prstGeom>
      </xdr:spPr>
    </xdr:pic>
  </etc:cellImage>
  <etc:cellImage>
    <xdr:pic>
      <xdr:nvPicPr>
        <xdr:cNvPr id="919" name="ID_9066F081F05C48DEA354E0C66A2BA3DA"/>
        <xdr:cNvPicPr>
          <a:picLocks noChangeAspect="1"/>
        </xdr:cNvPicPr>
      </xdr:nvPicPr>
      <xdr:blipFill>
        <a:blip r:embed="rId84" cstate="print"/>
        <a:stretch>
          <a:fillRect/>
        </a:stretch>
      </xdr:blipFill>
      <xdr:spPr>
        <a:xfrm>
          <a:off x="10746105" y="76485750"/>
          <a:ext cx="2438400" cy="1371600"/>
        </a:xfrm>
        <a:prstGeom prst="rect">
          <a:avLst/>
        </a:prstGeom>
      </xdr:spPr>
    </xdr:pic>
  </etc:cellImage>
  <etc:cellImage>
    <xdr:pic>
      <xdr:nvPicPr>
        <xdr:cNvPr id="890" name="ID_257EB3B1540C4AD496C4857F91A189DA"/>
        <xdr:cNvPicPr>
          <a:picLocks noChangeAspect="1"/>
        </xdr:cNvPicPr>
      </xdr:nvPicPr>
      <xdr:blipFill>
        <a:blip r:embed="rId85" cstate="print"/>
        <a:stretch>
          <a:fillRect/>
        </a:stretch>
      </xdr:blipFill>
      <xdr:spPr>
        <a:xfrm>
          <a:off x="6395720" y="55149750"/>
          <a:ext cx="2438400" cy="1371600"/>
        </a:xfrm>
        <a:prstGeom prst="rect">
          <a:avLst/>
        </a:prstGeom>
      </xdr:spPr>
    </xdr:pic>
  </etc:cellImage>
  <etc:cellImage>
    <xdr:pic>
      <xdr:nvPicPr>
        <xdr:cNvPr id="801" name="ID_3C96299CE59C424696BC3424E3949E13"/>
        <xdr:cNvPicPr>
          <a:picLocks noChangeAspect="1"/>
        </xdr:cNvPicPr>
      </xdr:nvPicPr>
      <xdr:blipFill>
        <a:blip r:embed="rId86" cstate="print"/>
        <a:stretch>
          <a:fillRect/>
        </a:stretch>
      </xdr:blipFill>
      <xdr:spPr>
        <a:xfrm>
          <a:off x="10746105" y="41433750"/>
          <a:ext cx="2438400" cy="1371600"/>
        </a:xfrm>
        <a:prstGeom prst="rect">
          <a:avLst/>
        </a:prstGeom>
      </xdr:spPr>
    </xdr:pic>
  </etc:cellImage>
  <etc:cellImage>
    <xdr:pic>
      <xdr:nvPicPr>
        <xdr:cNvPr id="772" name="ID_0FA7B1A345344748BDEB6522067E3FF1"/>
        <xdr:cNvPicPr>
          <a:picLocks noChangeAspect="1"/>
        </xdr:cNvPicPr>
      </xdr:nvPicPr>
      <xdr:blipFill>
        <a:blip r:embed="rId87" cstate="print"/>
        <a:stretch>
          <a:fillRect/>
        </a:stretch>
      </xdr:blipFill>
      <xdr:spPr>
        <a:xfrm>
          <a:off x="6395720" y="20097750"/>
          <a:ext cx="2438400" cy="1371600"/>
        </a:xfrm>
        <a:prstGeom prst="rect">
          <a:avLst/>
        </a:prstGeom>
      </xdr:spPr>
    </xdr:pic>
  </etc:cellImage>
  <etc:cellImage>
    <xdr:pic>
      <xdr:nvPicPr>
        <xdr:cNvPr id="805" name="ID_10A210AE4C374CEFBDCA58A9A741D2FF"/>
        <xdr:cNvPicPr>
          <a:picLocks noChangeAspect="1"/>
        </xdr:cNvPicPr>
      </xdr:nvPicPr>
      <xdr:blipFill>
        <a:blip r:embed="rId88" cstate="print"/>
        <a:stretch>
          <a:fillRect/>
        </a:stretch>
      </xdr:blipFill>
      <xdr:spPr>
        <a:xfrm>
          <a:off x="10746105" y="44481750"/>
          <a:ext cx="2438400" cy="1371600"/>
        </a:xfrm>
        <a:prstGeom prst="rect">
          <a:avLst/>
        </a:prstGeom>
      </xdr:spPr>
    </xdr:pic>
  </etc:cellImage>
  <etc:cellImage>
    <xdr:pic>
      <xdr:nvPicPr>
        <xdr:cNvPr id="776" name="ID_A57B4B70F3614BAF92AA88FC0581D2FD"/>
        <xdr:cNvPicPr>
          <a:picLocks noChangeAspect="1"/>
        </xdr:cNvPicPr>
      </xdr:nvPicPr>
      <xdr:blipFill>
        <a:blip r:embed="rId61" cstate="print"/>
        <a:stretch>
          <a:fillRect/>
        </a:stretch>
      </xdr:blipFill>
      <xdr:spPr>
        <a:xfrm>
          <a:off x="6395720" y="23145750"/>
          <a:ext cx="2438400" cy="1371600"/>
        </a:xfrm>
        <a:prstGeom prst="rect">
          <a:avLst/>
        </a:prstGeom>
      </xdr:spPr>
    </xdr:pic>
  </etc:cellImage>
  <etc:cellImage>
    <xdr:pic>
      <xdr:nvPicPr>
        <xdr:cNvPr id="907" name="ID_A25D071DD5E74599910EF345C9CABD92"/>
        <xdr:cNvPicPr>
          <a:picLocks noChangeAspect="1"/>
        </xdr:cNvPicPr>
      </xdr:nvPicPr>
      <xdr:blipFill>
        <a:blip r:embed="rId89" cstate="print"/>
        <a:stretch>
          <a:fillRect/>
        </a:stretch>
      </xdr:blipFill>
      <xdr:spPr>
        <a:xfrm>
          <a:off x="10746105" y="67341750"/>
          <a:ext cx="2438400" cy="1371600"/>
        </a:xfrm>
        <a:prstGeom prst="rect">
          <a:avLst/>
        </a:prstGeom>
      </xdr:spPr>
    </xdr:pic>
  </etc:cellImage>
  <etc:cellImage>
    <xdr:pic>
      <xdr:nvPicPr>
        <xdr:cNvPr id="778" name="ID_A27E624561F34111ADE8FBD45C03AB73"/>
        <xdr:cNvPicPr>
          <a:picLocks noChangeAspect="1"/>
        </xdr:cNvPicPr>
      </xdr:nvPicPr>
      <xdr:blipFill>
        <a:blip r:embed="rId68" cstate="print"/>
        <a:stretch>
          <a:fillRect/>
        </a:stretch>
      </xdr:blipFill>
      <xdr:spPr>
        <a:xfrm>
          <a:off x="6395720" y="24669750"/>
          <a:ext cx="2438400" cy="1371600"/>
        </a:xfrm>
        <a:prstGeom prst="rect">
          <a:avLst/>
        </a:prstGeom>
      </xdr:spPr>
    </xdr:pic>
  </etc:cellImage>
  <etc:cellImage>
    <xdr:pic>
      <xdr:nvPicPr>
        <xdr:cNvPr id="909" name="ID_48C3DF64AF4D47DC9CCA2D0E34ED37FC"/>
        <xdr:cNvPicPr>
          <a:picLocks noChangeAspect="1"/>
        </xdr:cNvPicPr>
      </xdr:nvPicPr>
      <xdr:blipFill>
        <a:blip r:embed="rId30" cstate="print"/>
        <a:stretch>
          <a:fillRect/>
        </a:stretch>
      </xdr:blipFill>
      <xdr:spPr>
        <a:xfrm>
          <a:off x="10746105" y="68865750"/>
          <a:ext cx="2438400" cy="1371600"/>
        </a:xfrm>
        <a:prstGeom prst="rect">
          <a:avLst/>
        </a:prstGeom>
      </xdr:spPr>
    </xdr:pic>
  </etc:cellImage>
  <etc:cellImage>
    <xdr:pic>
      <xdr:nvPicPr>
        <xdr:cNvPr id="780" name="ID_60F2E86FF9554276985DF5AB5FF63AE9"/>
        <xdr:cNvPicPr>
          <a:picLocks noChangeAspect="1"/>
        </xdr:cNvPicPr>
      </xdr:nvPicPr>
      <xdr:blipFill>
        <a:blip r:embed="rId90" cstate="print"/>
        <a:stretch>
          <a:fillRect/>
        </a:stretch>
      </xdr:blipFill>
      <xdr:spPr>
        <a:xfrm>
          <a:off x="6395720" y="26193750"/>
          <a:ext cx="2438400" cy="1371600"/>
        </a:xfrm>
        <a:prstGeom prst="rect">
          <a:avLst/>
        </a:prstGeom>
      </xdr:spPr>
    </xdr:pic>
  </etc:cellImage>
  <etc:cellImage>
    <xdr:pic>
      <xdr:nvPicPr>
        <xdr:cNvPr id="782" name="ID_DF686553ABA24CF2B030FD9721BEFA52"/>
        <xdr:cNvPicPr>
          <a:picLocks noChangeAspect="1"/>
        </xdr:cNvPicPr>
      </xdr:nvPicPr>
      <xdr:blipFill>
        <a:blip r:embed="rId73" cstate="print"/>
        <a:stretch>
          <a:fillRect/>
        </a:stretch>
      </xdr:blipFill>
      <xdr:spPr>
        <a:xfrm>
          <a:off x="6395720" y="27717750"/>
          <a:ext cx="2438400" cy="1371600"/>
        </a:xfrm>
        <a:prstGeom prst="rect">
          <a:avLst/>
        </a:prstGeom>
      </xdr:spPr>
    </xdr:pic>
  </etc:cellImage>
  <etc:cellImage>
    <xdr:pic>
      <xdr:nvPicPr>
        <xdr:cNvPr id="885" name="ID_411C28E57FFD427D8A49821D704A0D61"/>
        <xdr:cNvPicPr>
          <a:picLocks noChangeAspect="1"/>
        </xdr:cNvPicPr>
      </xdr:nvPicPr>
      <xdr:blipFill>
        <a:blip r:embed="rId72" cstate="print"/>
        <a:stretch>
          <a:fillRect/>
        </a:stretch>
      </xdr:blipFill>
      <xdr:spPr>
        <a:xfrm>
          <a:off x="10746105" y="50577750"/>
          <a:ext cx="2438400" cy="1371600"/>
        </a:xfrm>
        <a:prstGeom prst="rect">
          <a:avLst/>
        </a:prstGeom>
      </xdr:spPr>
    </xdr:pic>
  </etc:cellImage>
  <etc:cellImage>
    <xdr:pic>
      <xdr:nvPicPr>
        <xdr:cNvPr id="784" name="ID_9AA1F5B17AD54731B8FC6526495D3F67"/>
        <xdr:cNvPicPr>
          <a:picLocks noChangeAspect="1"/>
        </xdr:cNvPicPr>
      </xdr:nvPicPr>
      <xdr:blipFill>
        <a:blip r:embed="rId77" cstate="print"/>
        <a:stretch>
          <a:fillRect/>
        </a:stretch>
      </xdr:blipFill>
      <xdr:spPr>
        <a:xfrm>
          <a:off x="6395720" y="29241750"/>
          <a:ext cx="2438400" cy="1371600"/>
        </a:xfrm>
        <a:prstGeom prst="rect">
          <a:avLst/>
        </a:prstGeom>
      </xdr:spPr>
    </xdr:pic>
  </etc:cellImage>
  <etc:cellImage>
    <xdr:pic>
      <xdr:nvPicPr>
        <xdr:cNvPr id="887" name="ID_8FACCF7499024D01AFDB272FBE4A639E"/>
        <xdr:cNvPicPr>
          <a:picLocks noChangeAspect="1"/>
        </xdr:cNvPicPr>
      </xdr:nvPicPr>
      <xdr:blipFill>
        <a:blip r:embed="rId76" cstate="print"/>
        <a:stretch>
          <a:fillRect/>
        </a:stretch>
      </xdr:blipFill>
      <xdr:spPr>
        <a:xfrm>
          <a:off x="10746105" y="52101750"/>
          <a:ext cx="2438400" cy="1371600"/>
        </a:xfrm>
        <a:prstGeom prst="rect">
          <a:avLst/>
        </a:prstGeom>
      </xdr:spPr>
    </xdr:pic>
  </etc:cellImage>
  <etc:cellImage>
    <xdr:pic>
      <xdr:nvPicPr>
        <xdr:cNvPr id="786" name="ID_70DF6928A17A447692B0C94B9E2AEEC8"/>
        <xdr:cNvPicPr>
          <a:picLocks noChangeAspect="1"/>
        </xdr:cNvPicPr>
      </xdr:nvPicPr>
      <xdr:blipFill>
        <a:blip r:embed="rId91" cstate="print"/>
        <a:stretch>
          <a:fillRect/>
        </a:stretch>
      </xdr:blipFill>
      <xdr:spPr>
        <a:xfrm>
          <a:off x="6395720" y="30765750"/>
          <a:ext cx="2438400" cy="1371600"/>
        </a:xfrm>
        <a:prstGeom prst="rect">
          <a:avLst/>
        </a:prstGeom>
      </xdr:spPr>
    </xdr:pic>
  </etc:cellImage>
  <etc:cellImage>
    <xdr:pic>
      <xdr:nvPicPr>
        <xdr:cNvPr id="889" name="ID_0E5816A7B3F843BCB3F64D83E6E85ED5"/>
        <xdr:cNvPicPr>
          <a:picLocks noChangeAspect="1"/>
        </xdr:cNvPicPr>
      </xdr:nvPicPr>
      <xdr:blipFill>
        <a:blip r:embed="rId92" cstate="print"/>
        <a:stretch>
          <a:fillRect/>
        </a:stretch>
      </xdr:blipFill>
      <xdr:spPr>
        <a:xfrm>
          <a:off x="10746105" y="53625750"/>
          <a:ext cx="2438400" cy="1371600"/>
        </a:xfrm>
        <a:prstGeom prst="rect">
          <a:avLst/>
        </a:prstGeom>
      </xdr:spPr>
    </xdr:pic>
  </etc:cellImage>
  <etc:cellImage>
    <xdr:pic>
      <xdr:nvPicPr>
        <xdr:cNvPr id="788" name="ID_FE184E628E4F4A148B4072950CCD84C0"/>
        <xdr:cNvPicPr>
          <a:picLocks noChangeAspect="1"/>
        </xdr:cNvPicPr>
      </xdr:nvPicPr>
      <xdr:blipFill>
        <a:blip r:embed="rId93" cstate="print"/>
        <a:stretch>
          <a:fillRect/>
        </a:stretch>
      </xdr:blipFill>
      <xdr:spPr>
        <a:xfrm>
          <a:off x="6395720" y="32289750"/>
          <a:ext cx="2438400" cy="1371600"/>
        </a:xfrm>
        <a:prstGeom prst="rect">
          <a:avLst/>
        </a:prstGeom>
      </xdr:spPr>
    </xdr:pic>
  </etc:cellImage>
  <etc:cellImage>
    <xdr:pic>
      <xdr:nvPicPr>
        <xdr:cNvPr id="891" name="ID_A5615B2A39774F89A3ED58D9FE0DB98F"/>
        <xdr:cNvPicPr>
          <a:picLocks noChangeAspect="1"/>
        </xdr:cNvPicPr>
      </xdr:nvPicPr>
      <xdr:blipFill>
        <a:blip r:embed="rId85" cstate="print"/>
        <a:stretch>
          <a:fillRect/>
        </a:stretch>
      </xdr:blipFill>
      <xdr:spPr>
        <a:xfrm>
          <a:off x="10746105" y="55149750"/>
          <a:ext cx="2438400" cy="1371600"/>
        </a:xfrm>
        <a:prstGeom prst="rect">
          <a:avLst/>
        </a:prstGeom>
      </xdr:spPr>
    </xdr:pic>
  </etc:cellImage>
  <etc:cellImage>
    <xdr:pic>
      <xdr:nvPicPr>
        <xdr:cNvPr id="790" name="ID_97453B63C70B47909E766B0B0976F346"/>
        <xdr:cNvPicPr>
          <a:picLocks noChangeAspect="1"/>
        </xdr:cNvPicPr>
      </xdr:nvPicPr>
      <xdr:blipFill>
        <a:blip r:embed="rId63" cstate="print"/>
        <a:stretch>
          <a:fillRect/>
        </a:stretch>
      </xdr:blipFill>
      <xdr:spPr>
        <a:xfrm>
          <a:off x="6395720" y="33813750"/>
          <a:ext cx="2438400" cy="1371600"/>
        </a:xfrm>
        <a:prstGeom prst="rect">
          <a:avLst/>
        </a:prstGeom>
      </xdr:spPr>
    </xdr:pic>
  </etc:cellImage>
  <etc:cellImage>
    <xdr:pic>
      <xdr:nvPicPr>
        <xdr:cNvPr id="893" name="ID_404C1B5CFCFB40E6967BF78C09F2DD8D"/>
        <xdr:cNvPicPr>
          <a:picLocks noChangeAspect="1"/>
        </xdr:cNvPicPr>
      </xdr:nvPicPr>
      <xdr:blipFill>
        <a:blip r:embed="rId54" cstate="print"/>
        <a:stretch>
          <a:fillRect/>
        </a:stretch>
      </xdr:blipFill>
      <xdr:spPr>
        <a:xfrm>
          <a:off x="10746105" y="56673750"/>
          <a:ext cx="2438400" cy="1371600"/>
        </a:xfrm>
        <a:prstGeom prst="rect">
          <a:avLst/>
        </a:prstGeom>
      </xdr:spPr>
    </xdr:pic>
  </etc:cellImage>
  <etc:cellImage>
    <xdr:pic>
      <xdr:nvPicPr>
        <xdr:cNvPr id="792" name="ID_C9C02C67CBA245CC8BC04FD5831FFFE4"/>
        <xdr:cNvPicPr>
          <a:picLocks noChangeAspect="1"/>
        </xdr:cNvPicPr>
      </xdr:nvPicPr>
      <xdr:blipFill>
        <a:blip r:embed="rId94" cstate="print"/>
        <a:stretch>
          <a:fillRect/>
        </a:stretch>
      </xdr:blipFill>
      <xdr:spPr>
        <a:xfrm>
          <a:off x="6395720" y="35337750"/>
          <a:ext cx="2438400" cy="1371600"/>
        </a:xfrm>
        <a:prstGeom prst="rect">
          <a:avLst/>
        </a:prstGeom>
      </xdr:spPr>
    </xdr:pic>
  </etc:cellImage>
  <etc:cellImage>
    <xdr:pic>
      <xdr:nvPicPr>
        <xdr:cNvPr id="895" name="ID_A18CAA682CC24D16BCC20A9F834CE245"/>
        <xdr:cNvPicPr>
          <a:picLocks noChangeAspect="1"/>
        </xdr:cNvPicPr>
      </xdr:nvPicPr>
      <xdr:blipFill>
        <a:blip r:embed="rId51" cstate="print"/>
        <a:stretch>
          <a:fillRect/>
        </a:stretch>
      </xdr:blipFill>
      <xdr:spPr>
        <a:xfrm>
          <a:off x="10746105" y="58197750"/>
          <a:ext cx="2438400" cy="1371600"/>
        </a:xfrm>
        <a:prstGeom prst="rect">
          <a:avLst/>
        </a:prstGeom>
      </xdr:spPr>
    </xdr:pic>
  </etc:cellImage>
  <etc:cellImage>
    <xdr:pic>
      <xdr:nvPicPr>
        <xdr:cNvPr id="794" name="ID_086B8A166DA5470F8121B8A431B49755"/>
        <xdr:cNvPicPr>
          <a:picLocks noChangeAspect="1"/>
        </xdr:cNvPicPr>
      </xdr:nvPicPr>
      <xdr:blipFill>
        <a:blip r:embed="rId95" cstate="print"/>
        <a:stretch>
          <a:fillRect/>
        </a:stretch>
      </xdr:blipFill>
      <xdr:spPr>
        <a:xfrm>
          <a:off x="6395720" y="36861750"/>
          <a:ext cx="2438400" cy="1371600"/>
        </a:xfrm>
        <a:prstGeom prst="rect">
          <a:avLst/>
        </a:prstGeom>
      </xdr:spPr>
    </xdr:pic>
  </etc:cellImage>
  <etc:cellImage>
    <xdr:pic>
      <xdr:nvPicPr>
        <xdr:cNvPr id="897" name="ID_4E5E608F90D6428395A232A7C3CD4059"/>
        <xdr:cNvPicPr>
          <a:picLocks noChangeAspect="1"/>
        </xdr:cNvPicPr>
      </xdr:nvPicPr>
      <xdr:blipFill>
        <a:blip r:embed="rId96" cstate="print"/>
        <a:stretch>
          <a:fillRect/>
        </a:stretch>
      </xdr:blipFill>
      <xdr:spPr>
        <a:xfrm>
          <a:off x="10746105" y="59721750"/>
          <a:ext cx="2438400" cy="1371600"/>
        </a:xfrm>
        <a:prstGeom prst="rect">
          <a:avLst/>
        </a:prstGeom>
      </xdr:spPr>
    </xdr:pic>
  </etc:cellImage>
  <etc:cellImage>
    <xdr:pic>
      <xdr:nvPicPr>
        <xdr:cNvPr id="796" name="ID_1632CA3A84B84267B5D15ADD491EA4BF"/>
        <xdr:cNvPicPr>
          <a:picLocks noChangeAspect="1"/>
        </xdr:cNvPicPr>
      </xdr:nvPicPr>
      <xdr:blipFill>
        <a:blip r:embed="rId97" cstate="print"/>
        <a:stretch>
          <a:fillRect/>
        </a:stretch>
      </xdr:blipFill>
      <xdr:spPr>
        <a:xfrm>
          <a:off x="6395720" y="38385750"/>
          <a:ext cx="2438400" cy="1371600"/>
        </a:xfrm>
        <a:prstGeom prst="rect">
          <a:avLst/>
        </a:prstGeom>
      </xdr:spPr>
    </xdr:pic>
  </etc:cellImage>
  <etc:cellImage>
    <xdr:pic>
      <xdr:nvPicPr>
        <xdr:cNvPr id="899" name="ID_7DCB1D6DF9A04215A0F0F2AE34043805"/>
        <xdr:cNvPicPr>
          <a:picLocks noChangeAspect="1"/>
        </xdr:cNvPicPr>
      </xdr:nvPicPr>
      <xdr:blipFill>
        <a:blip r:embed="rId45" cstate="print"/>
        <a:stretch>
          <a:fillRect/>
        </a:stretch>
      </xdr:blipFill>
      <xdr:spPr>
        <a:xfrm>
          <a:off x="10746105" y="61245750"/>
          <a:ext cx="2438400" cy="1371600"/>
        </a:xfrm>
        <a:prstGeom prst="rect">
          <a:avLst/>
        </a:prstGeom>
      </xdr:spPr>
    </xdr:pic>
  </etc:cellImage>
  <etc:cellImage>
    <xdr:pic>
      <xdr:nvPicPr>
        <xdr:cNvPr id="798" name="ID_F9A674C1A1B143AB8666809F758E850A"/>
        <xdr:cNvPicPr>
          <a:picLocks noChangeAspect="1"/>
        </xdr:cNvPicPr>
      </xdr:nvPicPr>
      <xdr:blipFill>
        <a:blip r:embed="rId83" cstate="print"/>
        <a:stretch>
          <a:fillRect/>
        </a:stretch>
      </xdr:blipFill>
      <xdr:spPr>
        <a:xfrm>
          <a:off x="6395720" y="39909750"/>
          <a:ext cx="2438400" cy="1371600"/>
        </a:xfrm>
        <a:prstGeom prst="rect">
          <a:avLst/>
        </a:prstGeom>
      </xdr:spPr>
    </xdr:pic>
  </etc:cellImage>
  <etc:cellImage>
    <xdr:pic>
      <xdr:nvPicPr>
        <xdr:cNvPr id="901" name="ID_DEE9E947A69E4FD88AAD9E6E361B9B1F"/>
        <xdr:cNvPicPr>
          <a:picLocks noChangeAspect="1"/>
        </xdr:cNvPicPr>
      </xdr:nvPicPr>
      <xdr:blipFill>
        <a:blip r:embed="rId98" cstate="print"/>
        <a:stretch>
          <a:fillRect/>
        </a:stretch>
      </xdr:blipFill>
      <xdr:spPr>
        <a:xfrm>
          <a:off x="10746105" y="62769750"/>
          <a:ext cx="2438400" cy="1371600"/>
        </a:xfrm>
        <a:prstGeom prst="rect">
          <a:avLst/>
        </a:prstGeom>
      </xdr:spPr>
    </xdr:pic>
  </etc:cellImage>
  <etc:cellImage>
    <xdr:pic>
      <xdr:nvPicPr>
        <xdr:cNvPr id="800" name="ID_288A2FDE88E24E7F8FAE3EF6458EC2B3"/>
        <xdr:cNvPicPr>
          <a:picLocks noChangeAspect="1"/>
        </xdr:cNvPicPr>
      </xdr:nvPicPr>
      <xdr:blipFill>
        <a:blip r:embed="rId86" cstate="print"/>
        <a:stretch>
          <a:fillRect/>
        </a:stretch>
      </xdr:blipFill>
      <xdr:spPr>
        <a:xfrm>
          <a:off x="6395720" y="41433750"/>
          <a:ext cx="2438400" cy="1371600"/>
        </a:xfrm>
        <a:prstGeom prst="rect">
          <a:avLst/>
        </a:prstGeom>
      </xdr:spPr>
    </xdr:pic>
  </etc:cellImage>
  <etc:cellImage>
    <xdr:pic>
      <xdr:nvPicPr>
        <xdr:cNvPr id="903" name="ID_B2373FE25CC44B45815E4A21EF48F711"/>
        <xdr:cNvPicPr>
          <a:picLocks noChangeAspect="1"/>
        </xdr:cNvPicPr>
      </xdr:nvPicPr>
      <xdr:blipFill>
        <a:blip r:embed="rId39" cstate="print"/>
        <a:stretch>
          <a:fillRect/>
        </a:stretch>
      </xdr:blipFill>
      <xdr:spPr>
        <a:xfrm>
          <a:off x="10746105" y="64293750"/>
          <a:ext cx="2438400" cy="1371600"/>
        </a:xfrm>
        <a:prstGeom prst="rect">
          <a:avLst/>
        </a:prstGeom>
      </xdr:spPr>
    </xdr:pic>
  </etc:cellImage>
  <etc:cellImage>
    <xdr:pic>
      <xdr:nvPicPr>
        <xdr:cNvPr id="802" name="ID_EB310BF59FC24AC7BC95A8F4ECAC1B56"/>
        <xdr:cNvPicPr>
          <a:picLocks noChangeAspect="1"/>
        </xdr:cNvPicPr>
      </xdr:nvPicPr>
      <xdr:blipFill>
        <a:blip r:embed="rId99" cstate="print"/>
        <a:stretch>
          <a:fillRect/>
        </a:stretch>
      </xdr:blipFill>
      <xdr:spPr>
        <a:xfrm>
          <a:off x="6395720" y="42957750"/>
          <a:ext cx="2438400" cy="1371600"/>
        </a:xfrm>
        <a:prstGeom prst="rect">
          <a:avLst/>
        </a:prstGeom>
      </xdr:spPr>
    </xdr:pic>
  </etc:cellImage>
  <etc:cellImage>
    <xdr:pic>
      <xdr:nvPicPr>
        <xdr:cNvPr id="905" name="ID_1684F7D1A34C4867A0CC54143B3B0699"/>
        <xdr:cNvPicPr>
          <a:picLocks noChangeAspect="1"/>
        </xdr:cNvPicPr>
      </xdr:nvPicPr>
      <xdr:blipFill>
        <a:blip r:embed="rId36" cstate="print"/>
        <a:stretch>
          <a:fillRect/>
        </a:stretch>
      </xdr:blipFill>
      <xdr:spPr>
        <a:xfrm>
          <a:off x="10746105" y="65817750"/>
          <a:ext cx="2438400" cy="1371600"/>
        </a:xfrm>
        <a:prstGeom prst="rect">
          <a:avLst/>
        </a:prstGeom>
      </xdr:spPr>
    </xdr:pic>
  </etc:cellImage>
  <etc:cellImage>
    <xdr:pic>
      <xdr:nvPicPr>
        <xdr:cNvPr id="804" name="ID_D12FD177A23A40279F994A95084ECD5E"/>
        <xdr:cNvPicPr>
          <a:picLocks noChangeAspect="1"/>
        </xdr:cNvPicPr>
      </xdr:nvPicPr>
      <xdr:blipFill>
        <a:blip r:embed="rId88" cstate="print"/>
        <a:stretch>
          <a:fillRect/>
        </a:stretch>
      </xdr:blipFill>
      <xdr:spPr>
        <a:xfrm>
          <a:off x="6395720" y="44481750"/>
          <a:ext cx="2438400" cy="1371600"/>
        </a:xfrm>
        <a:prstGeom prst="rect">
          <a:avLst/>
        </a:prstGeom>
      </xdr:spPr>
    </xdr:pic>
  </etc:cellImage>
  <etc:cellImage>
    <xdr:pic>
      <xdr:nvPicPr>
        <xdr:cNvPr id="916" name="ID_DF3F5D55B31245A181AD56CC0FD0C3C5"/>
        <xdr:cNvPicPr>
          <a:picLocks noChangeAspect="1"/>
        </xdr:cNvPicPr>
      </xdr:nvPicPr>
      <xdr:blipFill>
        <a:blip r:embed="rId100" cstate="print"/>
        <a:stretch>
          <a:fillRect/>
        </a:stretch>
      </xdr:blipFill>
      <xdr:spPr>
        <a:xfrm>
          <a:off x="6395720" y="74961750"/>
          <a:ext cx="2438400" cy="1371600"/>
        </a:xfrm>
        <a:prstGeom prst="rect">
          <a:avLst/>
        </a:prstGeom>
      </xdr:spPr>
    </xdr:pic>
  </etc:cellImage>
  <etc:cellImage>
    <xdr:pic>
      <xdr:nvPicPr>
        <xdr:cNvPr id="945" name="ID_3DC59F6EC15A487CA79EABD9E4DF6B6D"/>
        <xdr:cNvPicPr>
          <a:picLocks noChangeAspect="1"/>
        </xdr:cNvPicPr>
      </xdr:nvPicPr>
      <xdr:blipFill>
        <a:blip r:embed="rId101" cstate="print"/>
        <a:stretch>
          <a:fillRect/>
        </a:stretch>
      </xdr:blipFill>
      <xdr:spPr>
        <a:xfrm>
          <a:off x="10746105" y="96297750"/>
          <a:ext cx="2438400" cy="1371600"/>
        </a:xfrm>
        <a:prstGeom prst="rect">
          <a:avLst/>
        </a:prstGeom>
      </xdr:spPr>
    </xdr:pic>
  </etc:cellImage>
  <etc:cellImage>
    <xdr:pic>
      <xdr:nvPicPr>
        <xdr:cNvPr id="918" name="ID_E8B54A1836B54E4198CA3A38CCB98491"/>
        <xdr:cNvPicPr>
          <a:picLocks noChangeAspect="1"/>
        </xdr:cNvPicPr>
      </xdr:nvPicPr>
      <xdr:blipFill>
        <a:blip r:embed="rId84" cstate="print"/>
        <a:stretch>
          <a:fillRect/>
        </a:stretch>
      </xdr:blipFill>
      <xdr:spPr>
        <a:xfrm>
          <a:off x="6395720" y="76485750"/>
          <a:ext cx="2438400" cy="1371600"/>
        </a:xfrm>
        <a:prstGeom prst="rect">
          <a:avLst/>
        </a:prstGeom>
      </xdr:spPr>
    </xdr:pic>
  </etc:cellImage>
  <etc:cellImage>
    <xdr:pic>
      <xdr:nvPicPr>
        <xdr:cNvPr id="947" name="ID_1A3CF9511C1B45788D349194F766A66C"/>
        <xdr:cNvPicPr>
          <a:picLocks noChangeAspect="1"/>
        </xdr:cNvPicPr>
      </xdr:nvPicPr>
      <xdr:blipFill>
        <a:blip r:embed="rId102" cstate="print"/>
        <a:stretch>
          <a:fillRect/>
        </a:stretch>
      </xdr:blipFill>
      <xdr:spPr>
        <a:xfrm>
          <a:off x="10746105" y="97821750"/>
          <a:ext cx="2438400" cy="1371600"/>
        </a:xfrm>
        <a:prstGeom prst="rect">
          <a:avLst/>
        </a:prstGeom>
      </xdr:spPr>
    </xdr:pic>
  </etc:cellImage>
  <etc:cellImage>
    <xdr:pic>
      <xdr:nvPicPr>
        <xdr:cNvPr id="920" name="ID_F91D331F0E2648F5BA2B763D802A62F3"/>
        <xdr:cNvPicPr>
          <a:picLocks noChangeAspect="1"/>
        </xdr:cNvPicPr>
      </xdr:nvPicPr>
      <xdr:blipFill>
        <a:blip r:embed="rId103" cstate="print"/>
        <a:stretch>
          <a:fillRect/>
        </a:stretch>
      </xdr:blipFill>
      <xdr:spPr>
        <a:xfrm>
          <a:off x="6395720" y="78009750"/>
          <a:ext cx="2438400" cy="1371600"/>
        </a:xfrm>
        <a:prstGeom prst="rect">
          <a:avLst/>
        </a:prstGeom>
      </xdr:spPr>
    </xdr:pic>
  </etc:cellImage>
  <etc:cellImage>
    <xdr:pic>
      <xdr:nvPicPr>
        <xdr:cNvPr id="949" name="ID_DF1B48CB07A04906B2F8C7135C76BA2C"/>
        <xdr:cNvPicPr>
          <a:picLocks noChangeAspect="1"/>
        </xdr:cNvPicPr>
      </xdr:nvPicPr>
      <xdr:blipFill>
        <a:blip r:embed="rId104" cstate="print"/>
        <a:stretch>
          <a:fillRect/>
        </a:stretch>
      </xdr:blipFill>
      <xdr:spPr>
        <a:xfrm>
          <a:off x="10746105" y="99345750"/>
          <a:ext cx="2438400" cy="1371600"/>
        </a:xfrm>
        <a:prstGeom prst="rect">
          <a:avLst/>
        </a:prstGeom>
      </xdr:spPr>
    </xdr:pic>
  </etc:cellImage>
  <etc:cellImage>
    <xdr:pic>
      <xdr:nvPicPr>
        <xdr:cNvPr id="922" name="ID_38C4F260011E41D680EA3D5AAA3AC446"/>
        <xdr:cNvPicPr>
          <a:picLocks noChangeAspect="1"/>
        </xdr:cNvPicPr>
      </xdr:nvPicPr>
      <xdr:blipFill>
        <a:blip r:embed="rId50" cstate="print"/>
        <a:stretch>
          <a:fillRect/>
        </a:stretch>
      </xdr:blipFill>
      <xdr:spPr>
        <a:xfrm>
          <a:off x="6395720" y="79533750"/>
          <a:ext cx="2438400" cy="1371600"/>
        </a:xfrm>
        <a:prstGeom prst="rect">
          <a:avLst/>
        </a:prstGeom>
      </xdr:spPr>
    </xdr:pic>
  </etc:cellImage>
  <etc:cellImage>
    <xdr:pic>
      <xdr:nvPicPr>
        <xdr:cNvPr id="951" name="ID_9BEF479DBB504F75B5048D97E5573837"/>
        <xdr:cNvPicPr>
          <a:picLocks noChangeAspect="1"/>
        </xdr:cNvPicPr>
      </xdr:nvPicPr>
      <xdr:blipFill>
        <a:blip r:embed="rId105" cstate="print"/>
        <a:stretch>
          <a:fillRect/>
        </a:stretch>
      </xdr:blipFill>
      <xdr:spPr>
        <a:xfrm>
          <a:off x="10746105" y="100869750"/>
          <a:ext cx="2438400" cy="1371600"/>
        </a:xfrm>
        <a:prstGeom prst="rect">
          <a:avLst/>
        </a:prstGeom>
      </xdr:spPr>
    </xdr:pic>
  </etc:cellImage>
  <etc:cellImage>
    <xdr:pic>
      <xdr:nvPicPr>
        <xdr:cNvPr id="924" name="ID_93262447C1B94EF2AEC4F37ED82DFCF1"/>
        <xdr:cNvPicPr>
          <a:picLocks noChangeAspect="1"/>
        </xdr:cNvPicPr>
      </xdr:nvPicPr>
      <xdr:blipFill>
        <a:blip r:embed="rId47" cstate="print"/>
        <a:stretch>
          <a:fillRect/>
        </a:stretch>
      </xdr:blipFill>
      <xdr:spPr>
        <a:xfrm>
          <a:off x="6395720" y="81057750"/>
          <a:ext cx="2438400" cy="1371600"/>
        </a:xfrm>
        <a:prstGeom prst="rect">
          <a:avLst/>
        </a:prstGeom>
      </xdr:spPr>
    </xdr:pic>
  </etc:cellImage>
  <etc:cellImage>
    <xdr:pic>
      <xdr:nvPicPr>
        <xdr:cNvPr id="953" name="ID_673F632136DC4927AB1894EDB86BDF8E"/>
        <xdr:cNvPicPr>
          <a:picLocks noChangeAspect="1"/>
        </xdr:cNvPicPr>
      </xdr:nvPicPr>
      <xdr:blipFill>
        <a:blip r:embed="rId106" cstate="print"/>
        <a:stretch>
          <a:fillRect/>
        </a:stretch>
      </xdr:blipFill>
      <xdr:spPr>
        <a:xfrm>
          <a:off x="10746105" y="102393750"/>
          <a:ext cx="2438400" cy="1371600"/>
        </a:xfrm>
        <a:prstGeom prst="rect">
          <a:avLst/>
        </a:prstGeom>
      </xdr:spPr>
    </xdr:pic>
  </etc:cellImage>
  <etc:cellImage>
    <xdr:pic>
      <xdr:nvPicPr>
        <xdr:cNvPr id="926" name="ID_E8C4E892881D4EBE888EDEEBCC0C4034"/>
        <xdr:cNvPicPr>
          <a:picLocks noChangeAspect="1"/>
        </xdr:cNvPicPr>
      </xdr:nvPicPr>
      <xdr:blipFill>
        <a:blip r:embed="rId44" cstate="print"/>
        <a:stretch>
          <a:fillRect/>
        </a:stretch>
      </xdr:blipFill>
      <xdr:spPr>
        <a:xfrm>
          <a:off x="6395720" y="82581750"/>
          <a:ext cx="2438400" cy="1371600"/>
        </a:xfrm>
        <a:prstGeom prst="rect">
          <a:avLst/>
        </a:prstGeom>
      </xdr:spPr>
    </xdr:pic>
  </etc:cellImage>
  <etc:cellImage>
    <xdr:pic>
      <xdr:nvPicPr>
        <xdr:cNvPr id="955" name="ID_3B6F9152765741ACAB1D96466FF5B47C"/>
        <xdr:cNvPicPr>
          <a:picLocks noChangeAspect="1"/>
        </xdr:cNvPicPr>
      </xdr:nvPicPr>
      <xdr:blipFill>
        <a:blip r:embed="rId107" cstate="print"/>
        <a:stretch>
          <a:fillRect/>
        </a:stretch>
      </xdr:blipFill>
      <xdr:spPr>
        <a:xfrm>
          <a:off x="10746105" y="103917750"/>
          <a:ext cx="2438400" cy="1371600"/>
        </a:xfrm>
        <a:prstGeom prst="rect">
          <a:avLst/>
        </a:prstGeom>
      </xdr:spPr>
    </xdr:pic>
  </etc:cellImage>
  <etc:cellImage>
    <xdr:pic>
      <xdr:nvPicPr>
        <xdr:cNvPr id="928" name="ID_76957B85AB45449986CA42F7A18A8CD8"/>
        <xdr:cNvPicPr>
          <a:picLocks noChangeAspect="1"/>
        </xdr:cNvPicPr>
      </xdr:nvPicPr>
      <xdr:blipFill>
        <a:blip r:embed="rId108" cstate="print"/>
        <a:stretch>
          <a:fillRect/>
        </a:stretch>
      </xdr:blipFill>
      <xdr:spPr>
        <a:xfrm>
          <a:off x="6395720" y="84105750"/>
          <a:ext cx="2438400" cy="1371600"/>
        </a:xfrm>
        <a:prstGeom prst="rect">
          <a:avLst/>
        </a:prstGeom>
      </xdr:spPr>
    </xdr:pic>
  </etc:cellImage>
  <etc:cellImage>
    <xdr:pic>
      <xdr:nvPicPr>
        <xdr:cNvPr id="957" name="ID_7FDBEA868A754223AC774FD22E90B7F4"/>
        <xdr:cNvPicPr>
          <a:picLocks noChangeAspect="1"/>
        </xdr:cNvPicPr>
      </xdr:nvPicPr>
      <xdr:blipFill>
        <a:blip r:embed="rId109" cstate="print"/>
        <a:stretch>
          <a:fillRect/>
        </a:stretch>
      </xdr:blipFill>
      <xdr:spPr>
        <a:xfrm>
          <a:off x="10746105" y="105441750"/>
          <a:ext cx="2438400" cy="1371600"/>
        </a:xfrm>
        <a:prstGeom prst="rect">
          <a:avLst/>
        </a:prstGeom>
      </xdr:spPr>
    </xdr:pic>
  </etc:cellImage>
  <etc:cellImage>
    <xdr:pic>
      <xdr:nvPicPr>
        <xdr:cNvPr id="930" name="ID_68BC276422B24C3AB8B6FE925AEE3750"/>
        <xdr:cNvPicPr>
          <a:picLocks noChangeAspect="1"/>
        </xdr:cNvPicPr>
      </xdr:nvPicPr>
      <xdr:blipFill>
        <a:blip r:embed="rId38" cstate="print"/>
        <a:stretch>
          <a:fillRect/>
        </a:stretch>
      </xdr:blipFill>
      <xdr:spPr>
        <a:xfrm>
          <a:off x="6395720" y="85629750"/>
          <a:ext cx="2438400" cy="1371600"/>
        </a:xfrm>
        <a:prstGeom prst="rect">
          <a:avLst/>
        </a:prstGeom>
      </xdr:spPr>
    </xdr:pic>
  </etc:cellImage>
  <etc:cellImage>
    <xdr:pic>
      <xdr:nvPicPr>
        <xdr:cNvPr id="959" name="ID_5567FE261F43447EA6CAB81933DFE3E3"/>
        <xdr:cNvPicPr>
          <a:picLocks noChangeAspect="1"/>
        </xdr:cNvPicPr>
      </xdr:nvPicPr>
      <xdr:blipFill>
        <a:blip r:embed="rId110" cstate="print"/>
        <a:stretch>
          <a:fillRect/>
        </a:stretch>
      </xdr:blipFill>
      <xdr:spPr>
        <a:xfrm>
          <a:off x="10746105" y="106965750"/>
          <a:ext cx="2438400" cy="1371600"/>
        </a:xfrm>
        <a:prstGeom prst="rect">
          <a:avLst/>
        </a:prstGeom>
      </xdr:spPr>
    </xdr:pic>
  </etc:cellImage>
  <etc:cellImage>
    <xdr:pic>
      <xdr:nvPicPr>
        <xdr:cNvPr id="932" name="ID_2C0BA02F0F5C42CBB03BD22D37259AAB"/>
        <xdr:cNvPicPr>
          <a:picLocks noChangeAspect="1"/>
        </xdr:cNvPicPr>
      </xdr:nvPicPr>
      <xdr:blipFill>
        <a:blip r:embed="rId35" cstate="print"/>
        <a:stretch>
          <a:fillRect/>
        </a:stretch>
      </xdr:blipFill>
      <xdr:spPr>
        <a:xfrm>
          <a:off x="6395720" y="87153750"/>
          <a:ext cx="2438400" cy="1371600"/>
        </a:xfrm>
        <a:prstGeom prst="rect">
          <a:avLst/>
        </a:prstGeom>
      </xdr:spPr>
    </xdr:pic>
  </etc:cellImage>
  <etc:cellImage>
    <xdr:pic>
      <xdr:nvPicPr>
        <xdr:cNvPr id="961" name="ID_F3C6C2141C424962BBF1CC77F49C883E"/>
        <xdr:cNvPicPr>
          <a:picLocks noChangeAspect="1"/>
        </xdr:cNvPicPr>
      </xdr:nvPicPr>
      <xdr:blipFill>
        <a:blip r:embed="rId111" cstate="print"/>
        <a:stretch>
          <a:fillRect/>
        </a:stretch>
      </xdr:blipFill>
      <xdr:spPr>
        <a:xfrm>
          <a:off x="10746105" y="108489750"/>
          <a:ext cx="2438400" cy="1371600"/>
        </a:xfrm>
        <a:prstGeom prst="rect">
          <a:avLst/>
        </a:prstGeom>
      </xdr:spPr>
    </xdr:pic>
  </etc:cellImage>
  <etc:cellImage>
    <xdr:pic>
      <xdr:nvPicPr>
        <xdr:cNvPr id="934" name="ID_2B91E41D35254288B733B31F56539953"/>
        <xdr:cNvPicPr>
          <a:picLocks noChangeAspect="1"/>
        </xdr:cNvPicPr>
      </xdr:nvPicPr>
      <xdr:blipFill>
        <a:blip r:embed="rId32" cstate="print"/>
        <a:stretch>
          <a:fillRect/>
        </a:stretch>
      </xdr:blipFill>
      <xdr:spPr>
        <a:xfrm>
          <a:off x="6395720" y="88677750"/>
          <a:ext cx="2438400" cy="1371600"/>
        </a:xfrm>
        <a:prstGeom prst="rect">
          <a:avLst/>
        </a:prstGeom>
      </xdr:spPr>
    </xdr:pic>
  </etc:cellImage>
  <etc:cellImage>
    <xdr:pic>
      <xdr:nvPicPr>
        <xdr:cNvPr id="963" name="ID_D9110563C4634673A04C950351712808"/>
        <xdr:cNvPicPr>
          <a:picLocks noChangeAspect="1"/>
        </xdr:cNvPicPr>
      </xdr:nvPicPr>
      <xdr:blipFill>
        <a:blip r:embed="rId112" cstate="print"/>
        <a:stretch>
          <a:fillRect/>
        </a:stretch>
      </xdr:blipFill>
      <xdr:spPr>
        <a:xfrm>
          <a:off x="10746105" y="110013750"/>
          <a:ext cx="2438400" cy="1371600"/>
        </a:xfrm>
        <a:prstGeom prst="rect">
          <a:avLst/>
        </a:prstGeom>
      </xdr:spPr>
    </xdr:pic>
  </etc:cellImage>
  <etc:cellImage>
    <xdr:pic>
      <xdr:nvPicPr>
        <xdr:cNvPr id="936" name="ID_476661DF5D194CBBB9174B40E480CEBE"/>
        <xdr:cNvPicPr>
          <a:picLocks noChangeAspect="1"/>
        </xdr:cNvPicPr>
      </xdr:nvPicPr>
      <xdr:blipFill>
        <a:blip r:embed="rId113" cstate="print"/>
        <a:stretch>
          <a:fillRect/>
        </a:stretch>
      </xdr:blipFill>
      <xdr:spPr>
        <a:xfrm>
          <a:off x="6395720" y="90201750"/>
          <a:ext cx="2438400" cy="1371600"/>
        </a:xfrm>
        <a:prstGeom prst="rect">
          <a:avLst/>
        </a:prstGeom>
      </xdr:spPr>
    </xdr:pic>
  </etc:cellImage>
  <etc:cellImage>
    <xdr:pic>
      <xdr:nvPicPr>
        <xdr:cNvPr id="965" name="ID_868A4CFE7DB2415CA046265253FA895F"/>
        <xdr:cNvPicPr>
          <a:picLocks noChangeAspect="1"/>
        </xdr:cNvPicPr>
      </xdr:nvPicPr>
      <xdr:blipFill>
        <a:blip r:embed="rId114" cstate="print"/>
        <a:stretch>
          <a:fillRect/>
        </a:stretch>
      </xdr:blipFill>
      <xdr:spPr>
        <a:xfrm>
          <a:off x="10746105" y="111537750"/>
          <a:ext cx="2438400" cy="1371600"/>
        </a:xfrm>
        <a:prstGeom prst="rect">
          <a:avLst/>
        </a:prstGeom>
      </xdr:spPr>
    </xdr:pic>
  </etc:cellImage>
  <etc:cellImage>
    <xdr:pic>
      <xdr:nvPicPr>
        <xdr:cNvPr id="938" name="ID_FB17B4F9726D4AF08B7A5D79C94642D1"/>
        <xdr:cNvPicPr>
          <a:picLocks noChangeAspect="1"/>
        </xdr:cNvPicPr>
      </xdr:nvPicPr>
      <xdr:blipFill>
        <a:blip r:embed="rId27" cstate="print"/>
        <a:stretch>
          <a:fillRect/>
        </a:stretch>
      </xdr:blipFill>
      <xdr:spPr>
        <a:xfrm>
          <a:off x="6395720" y="91725750"/>
          <a:ext cx="2438400" cy="1371600"/>
        </a:xfrm>
        <a:prstGeom prst="rect">
          <a:avLst/>
        </a:prstGeom>
      </xdr:spPr>
    </xdr:pic>
  </etc:cellImage>
  <etc:cellImage>
    <xdr:pic>
      <xdr:nvPicPr>
        <xdr:cNvPr id="967" name="ID_AB666398C27C4FB09F7AEA60C1976AE5"/>
        <xdr:cNvPicPr>
          <a:picLocks noChangeAspect="1"/>
        </xdr:cNvPicPr>
      </xdr:nvPicPr>
      <xdr:blipFill>
        <a:blip r:embed="rId115" cstate="print"/>
        <a:stretch>
          <a:fillRect/>
        </a:stretch>
      </xdr:blipFill>
      <xdr:spPr>
        <a:xfrm>
          <a:off x="10746105" y="113061750"/>
          <a:ext cx="2438400" cy="1371600"/>
        </a:xfrm>
        <a:prstGeom prst="rect">
          <a:avLst/>
        </a:prstGeom>
      </xdr:spPr>
    </xdr:pic>
  </etc:cellImage>
  <etc:cellImage>
    <xdr:pic>
      <xdr:nvPicPr>
        <xdr:cNvPr id="940" name="ID_6748993B25764E91B45D208D0BB54A0C"/>
        <xdr:cNvPicPr>
          <a:picLocks noChangeAspect="1"/>
        </xdr:cNvPicPr>
      </xdr:nvPicPr>
      <xdr:blipFill>
        <a:blip r:embed="rId116" cstate="print"/>
        <a:stretch>
          <a:fillRect/>
        </a:stretch>
      </xdr:blipFill>
      <xdr:spPr>
        <a:xfrm>
          <a:off x="6395720" y="93249750"/>
          <a:ext cx="2438400" cy="1371600"/>
        </a:xfrm>
        <a:prstGeom prst="rect">
          <a:avLst/>
        </a:prstGeom>
      </xdr:spPr>
    </xdr:pic>
  </etc:cellImage>
  <etc:cellImage>
    <xdr:pic>
      <xdr:nvPicPr>
        <xdr:cNvPr id="969" name="ID_643FC08EB8A743998FBB3C4F90F8D114"/>
        <xdr:cNvPicPr>
          <a:picLocks noChangeAspect="1"/>
        </xdr:cNvPicPr>
      </xdr:nvPicPr>
      <xdr:blipFill>
        <a:blip r:embed="rId117" cstate="print"/>
        <a:stretch>
          <a:fillRect/>
        </a:stretch>
      </xdr:blipFill>
      <xdr:spPr>
        <a:xfrm>
          <a:off x="10746105" y="114585750"/>
          <a:ext cx="2438400" cy="1371600"/>
        </a:xfrm>
        <a:prstGeom prst="rect">
          <a:avLst/>
        </a:prstGeom>
      </xdr:spPr>
    </xdr:pic>
  </etc:cellImage>
  <etc:cellImage>
    <xdr:pic>
      <xdr:nvPicPr>
        <xdr:cNvPr id="942" name="ID_6DF851F3CF284B5CBDBA38ABA06101FB"/>
        <xdr:cNvPicPr>
          <a:picLocks noChangeAspect="1"/>
        </xdr:cNvPicPr>
      </xdr:nvPicPr>
      <xdr:blipFill>
        <a:blip r:embed="rId23" cstate="print"/>
        <a:stretch>
          <a:fillRect/>
        </a:stretch>
      </xdr:blipFill>
      <xdr:spPr>
        <a:xfrm>
          <a:off x="6395720" y="94773750"/>
          <a:ext cx="2438400" cy="1371600"/>
        </a:xfrm>
        <a:prstGeom prst="rect">
          <a:avLst/>
        </a:prstGeom>
      </xdr:spPr>
    </xdr:pic>
  </etc:cellImage>
  <etc:cellImage>
    <xdr:pic>
      <xdr:nvPicPr>
        <xdr:cNvPr id="971" name="ID_AF15E02E3DD142A2996A4497ACEE91D8"/>
        <xdr:cNvPicPr>
          <a:picLocks noChangeAspect="1"/>
        </xdr:cNvPicPr>
      </xdr:nvPicPr>
      <xdr:blipFill>
        <a:blip r:embed="rId118" cstate="print"/>
        <a:stretch>
          <a:fillRect/>
        </a:stretch>
      </xdr:blipFill>
      <xdr:spPr>
        <a:xfrm>
          <a:off x="10746105" y="116109750"/>
          <a:ext cx="2438400" cy="1371600"/>
        </a:xfrm>
        <a:prstGeom prst="rect">
          <a:avLst/>
        </a:prstGeom>
      </xdr:spPr>
    </xdr:pic>
  </etc:cellImage>
  <etc:cellImage>
    <xdr:pic>
      <xdr:nvPicPr>
        <xdr:cNvPr id="944" name="ID_2145B40699494842AE241DEF2131DED9"/>
        <xdr:cNvPicPr>
          <a:picLocks noChangeAspect="1"/>
        </xdr:cNvPicPr>
      </xdr:nvPicPr>
      <xdr:blipFill>
        <a:blip r:embed="rId119" cstate="print"/>
        <a:stretch>
          <a:fillRect/>
        </a:stretch>
      </xdr:blipFill>
      <xdr:spPr>
        <a:xfrm>
          <a:off x="6395720" y="96297750"/>
          <a:ext cx="2438400" cy="1371600"/>
        </a:xfrm>
        <a:prstGeom prst="rect">
          <a:avLst/>
        </a:prstGeom>
      </xdr:spPr>
    </xdr:pic>
  </etc:cellImage>
  <etc:cellImage>
    <xdr:pic>
      <xdr:nvPicPr>
        <xdr:cNvPr id="973" name="ID_5E313489FB4F43A9918C650255F068A5"/>
        <xdr:cNvPicPr>
          <a:picLocks noChangeAspect="1"/>
        </xdr:cNvPicPr>
      </xdr:nvPicPr>
      <xdr:blipFill>
        <a:blip r:embed="rId120" cstate="print"/>
        <a:stretch>
          <a:fillRect/>
        </a:stretch>
      </xdr:blipFill>
      <xdr:spPr>
        <a:xfrm>
          <a:off x="10746105" y="117633750"/>
          <a:ext cx="2438400" cy="1371600"/>
        </a:xfrm>
        <a:prstGeom prst="rect">
          <a:avLst/>
        </a:prstGeom>
      </xdr:spPr>
    </xdr:pic>
  </etc:cellImage>
  <etc:cellImage>
    <xdr:pic>
      <xdr:nvPicPr>
        <xdr:cNvPr id="946" name="ID_F0C37FD99A544369AA314B829479B299"/>
        <xdr:cNvPicPr>
          <a:picLocks noChangeAspect="1"/>
        </xdr:cNvPicPr>
      </xdr:nvPicPr>
      <xdr:blipFill>
        <a:blip r:embed="rId102" cstate="print"/>
        <a:stretch>
          <a:fillRect/>
        </a:stretch>
      </xdr:blipFill>
      <xdr:spPr>
        <a:xfrm>
          <a:off x="6395720" y="97821750"/>
          <a:ext cx="2438400" cy="1371600"/>
        </a:xfrm>
        <a:prstGeom prst="rect">
          <a:avLst/>
        </a:prstGeom>
      </xdr:spPr>
    </xdr:pic>
  </etc:cellImage>
  <etc:cellImage>
    <xdr:pic>
      <xdr:nvPicPr>
        <xdr:cNvPr id="975" name="ID_70A2FB045BA042E29F996E46B856F7A0"/>
        <xdr:cNvPicPr>
          <a:picLocks noChangeAspect="1"/>
        </xdr:cNvPicPr>
      </xdr:nvPicPr>
      <xdr:blipFill>
        <a:blip r:embed="rId121" cstate="print"/>
        <a:stretch>
          <a:fillRect/>
        </a:stretch>
      </xdr:blipFill>
      <xdr:spPr>
        <a:xfrm>
          <a:off x="10746105" y="119157750"/>
          <a:ext cx="2438400" cy="1371600"/>
        </a:xfrm>
        <a:prstGeom prst="rect">
          <a:avLst/>
        </a:prstGeom>
      </xdr:spPr>
    </xdr:pic>
  </etc:cellImage>
  <etc:cellImage>
    <xdr:pic>
      <xdr:nvPicPr>
        <xdr:cNvPr id="948" name="ID_B5E161A2C3A542DFBECA9D4219F85C65"/>
        <xdr:cNvPicPr>
          <a:picLocks noChangeAspect="1"/>
        </xdr:cNvPicPr>
      </xdr:nvPicPr>
      <xdr:blipFill>
        <a:blip r:embed="rId122" cstate="print"/>
        <a:stretch>
          <a:fillRect/>
        </a:stretch>
      </xdr:blipFill>
      <xdr:spPr>
        <a:xfrm>
          <a:off x="6395720" y="99345750"/>
          <a:ext cx="2438400" cy="1371600"/>
        </a:xfrm>
        <a:prstGeom prst="rect">
          <a:avLst/>
        </a:prstGeom>
      </xdr:spPr>
    </xdr:pic>
  </etc:cellImage>
  <etc:cellImage>
    <xdr:pic>
      <xdr:nvPicPr>
        <xdr:cNvPr id="977" name="ID_EA53DD21BE6D4D2B8AF7E667D9BB0F4F"/>
        <xdr:cNvPicPr>
          <a:picLocks noChangeAspect="1"/>
        </xdr:cNvPicPr>
      </xdr:nvPicPr>
      <xdr:blipFill>
        <a:blip r:embed="rId123" cstate="print"/>
        <a:stretch>
          <a:fillRect/>
        </a:stretch>
      </xdr:blipFill>
      <xdr:spPr>
        <a:xfrm>
          <a:off x="10746105" y="120681750"/>
          <a:ext cx="2438400" cy="1371600"/>
        </a:xfrm>
        <a:prstGeom prst="rect">
          <a:avLst/>
        </a:prstGeom>
      </xdr:spPr>
    </xdr:pic>
  </etc:cellImage>
  <etc:cellImage>
    <xdr:pic>
      <xdr:nvPicPr>
        <xdr:cNvPr id="950" name="ID_CCF7B0B7E88B4042B2A9DAD8CC19483A"/>
        <xdr:cNvPicPr>
          <a:picLocks noChangeAspect="1"/>
        </xdr:cNvPicPr>
      </xdr:nvPicPr>
      <xdr:blipFill>
        <a:blip r:embed="rId105" cstate="print"/>
        <a:stretch>
          <a:fillRect/>
        </a:stretch>
      </xdr:blipFill>
      <xdr:spPr>
        <a:xfrm>
          <a:off x="6395720" y="100869750"/>
          <a:ext cx="2438400" cy="1371600"/>
        </a:xfrm>
        <a:prstGeom prst="rect">
          <a:avLst/>
        </a:prstGeom>
      </xdr:spPr>
    </xdr:pic>
  </etc:cellImage>
  <etc:cellImage>
    <xdr:pic>
      <xdr:nvPicPr>
        <xdr:cNvPr id="979" name="ID_141B25BDF9D24BF6BE66A61000795925"/>
        <xdr:cNvPicPr>
          <a:picLocks noChangeAspect="1"/>
        </xdr:cNvPicPr>
      </xdr:nvPicPr>
      <xdr:blipFill>
        <a:blip r:embed="rId124" cstate="print"/>
        <a:stretch>
          <a:fillRect/>
        </a:stretch>
      </xdr:blipFill>
      <xdr:spPr>
        <a:xfrm>
          <a:off x="10746105" y="122205750"/>
          <a:ext cx="2438400" cy="1371600"/>
        </a:xfrm>
        <a:prstGeom prst="rect">
          <a:avLst/>
        </a:prstGeom>
      </xdr:spPr>
    </xdr:pic>
  </etc:cellImage>
  <etc:cellImage>
    <xdr:pic>
      <xdr:nvPicPr>
        <xdr:cNvPr id="952" name="ID_12C5F080939A4211BD663210B6DF5A9B"/>
        <xdr:cNvPicPr>
          <a:picLocks noChangeAspect="1"/>
        </xdr:cNvPicPr>
      </xdr:nvPicPr>
      <xdr:blipFill>
        <a:blip r:embed="rId106" cstate="print"/>
        <a:stretch>
          <a:fillRect/>
        </a:stretch>
      </xdr:blipFill>
      <xdr:spPr>
        <a:xfrm>
          <a:off x="6395720" y="102393750"/>
          <a:ext cx="2438400" cy="1371600"/>
        </a:xfrm>
        <a:prstGeom prst="rect">
          <a:avLst/>
        </a:prstGeom>
      </xdr:spPr>
    </xdr:pic>
  </etc:cellImage>
  <etc:cellImage>
    <xdr:pic>
      <xdr:nvPicPr>
        <xdr:cNvPr id="981" name="ID_994B4603E72A4836B2782CA564686E32"/>
        <xdr:cNvPicPr>
          <a:picLocks noChangeAspect="1"/>
        </xdr:cNvPicPr>
      </xdr:nvPicPr>
      <xdr:blipFill>
        <a:blip r:embed="rId125" cstate="print"/>
        <a:stretch>
          <a:fillRect/>
        </a:stretch>
      </xdr:blipFill>
      <xdr:spPr>
        <a:xfrm>
          <a:off x="10746105" y="123729750"/>
          <a:ext cx="2438400" cy="1371600"/>
        </a:xfrm>
        <a:prstGeom prst="rect">
          <a:avLst/>
        </a:prstGeom>
      </xdr:spPr>
    </xdr:pic>
  </etc:cellImage>
  <etc:cellImage>
    <xdr:pic>
      <xdr:nvPicPr>
        <xdr:cNvPr id="954" name="ID_254D09D411134165BF409DB03AEA24D7"/>
        <xdr:cNvPicPr>
          <a:picLocks noChangeAspect="1"/>
        </xdr:cNvPicPr>
      </xdr:nvPicPr>
      <xdr:blipFill>
        <a:blip r:embed="rId126" cstate="print"/>
        <a:stretch>
          <a:fillRect/>
        </a:stretch>
      </xdr:blipFill>
      <xdr:spPr>
        <a:xfrm>
          <a:off x="6395720" y="103917750"/>
          <a:ext cx="2438400" cy="1371600"/>
        </a:xfrm>
        <a:prstGeom prst="rect">
          <a:avLst/>
        </a:prstGeom>
      </xdr:spPr>
    </xdr:pic>
  </etc:cellImage>
  <etc:cellImage>
    <xdr:pic>
      <xdr:nvPicPr>
        <xdr:cNvPr id="983" name="ID_E4856DC1146D4049A0857C826276A066"/>
        <xdr:cNvPicPr>
          <a:picLocks noChangeAspect="1"/>
        </xdr:cNvPicPr>
      </xdr:nvPicPr>
      <xdr:blipFill>
        <a:blip r:embed="rId127" cstate="print"/>
        <a:stretch>
          <a:fillRect/>
        </a:stretch>
      </xdr:blipFill>
      <xdr:spPr>
        <a:xfrm>
          <a:off x="10746105" y="125253750"/>
          <a:ext cx="2438400" cy="1371600"/>
        </a:xfrm>
        <a:prstGeom prst="rect">
          <a:avLst/>
        </a:prstGeom>
      </xdr:spPr>
    </xdr:pic>
  </etc:cellImage>
  <etc:cellImage>
    <xdr:pic>
      <xdr:nvPicPr>
        <xdr:cNvPr id="1075" name="ID_DCA3C4D293C042FE825885E32A975123"/>
        <xdr:cNvPicPr>
          <a:picLocks noChangeAspect="1"/>
        </xdr:cNvPicPr>
      </xdr:nvPicPr>
      <xdr:blipFill>
        <a:blip r:embed="rId128" cstate="print"/>
        <a:stretch>
          <a:fillRect/>
        </a:stretch>
      </xdr:blipFill>
      <xdr:spPr>
        <a:xfrm>
          <a:off x="10746105" y="195357750"/>
          <a:ext cx="2438400" cy="1371600"/>
        </a:xfrm>
        <a:prstGeom prst="rect">
          <a:avLst/>
        </a:prstGeom>
      </xdr:spPr>
    </xdr:pic>
  </etc:cellImage>
  <etc:cellImage>
    <xdr:pic>
      <xdr:nvPicPr>
        <xdr:cNvPr id="1046" name="ID_18BD0859DC75489E8D11E6F813560158"/>
        <xdr:cNvPicPr>
          <a:picLocks noChangeAspect="1"/>
        </xdr:cNvPicPr>
      </xdr:nvPicPr>
      <xdr:blipFill>
        <a:blip r:embed="rId129" cstate="print"/>
        <a:stretch>
          <a:fillRect/>
        </a:stretch>
      </xdr:blipFill>
      <xdr:spPr>
        <a:xfrm>
          <a:off x="6395720" y="174021750"/>
          <a:ext cx="2438400" cy="1371600"/>
        </a:xfrm>
        <a:prstGeom prst="rect">
          <a:avLst/>
        </a:prstGeom>
      </xdr:spPr>
    </xdr:pic>
  </etc:cellImage>
  <etc:cellImage>
    <xdr:pic>
      <xdr:nvPicPr>
        <xdr:cNvPr id="956" name="ID_6853ECB601C448E5967E87A7339A2BEA"/>
        <xdr:cNvPicPr>
          <a:picLocks noChangeAspect="1"/>
        </xdr:cNvPicPr>
      </xdr:nvPicPr>
      <xdr:blipFill>
        <a:blip r:embed="rId109" cstate="print"/>
        <a:stretch>
          <a:fillRect/>
        </a:stretch>
      </xdr:blipFill>
      <xdr:spPr>
        <a:xfrm>
          <a:off x="6395720" y="105441750"/>
          <a:ext cx="2438400" cy="1371600"/>
        </a:xfrm>
        <a:prstGeom prst="rect">
          <a:avLst/>
        </a:prstGeom>
      </xdr:spPr>
    </xdr:pic>
  </etc:cellImage>
  <etc:cellImage>
    <xdr:pic>
      <xdr:nvPicPr>
        <xdr:cNvPr id="985" name="ID_013EE4EF1A4D4E1AA751318E1B709B3E"/>
        <xdr:cNvPicPr>
          <a:picLocks noChangeAspect="1"/>
        </xdr:cNvPicPr>
      </xdr:nvPicPr>
      <xdr:blipFill>
        <a:blip r:embed="rId130" cstate="print"/>
        <a:stretch>
          <a:fillRect/>
        </a:stretch>
      </xdr:blipFill>
      <xdr:spPr>
        <a:xfrm>
          <a:off x="10746105" y="126777750"/>
          <a:ext cx="2438400" cy="1371600"/>
        </a:xfrm>
        <a:prstGeom prst="rect">
          <a:avLst/>
        </a:prstGeom>
      </xdr:spPr>
    </xdr:pic>
  </etc:cellImage>
  <etc:cellImage>
    <xdr:pic>
      <xdr:nvPicPr>
        <xdr:cNvPr id="1077" name="ID_43A50B8FC04A4BDA85C1D2D4C7DE2994"/>
        <xdr:cNvPicPr>
          <a:picLocks noChangeAspect="1"/>
        </xdr:cNvPicPr>
      </xdr:nvPicPr>
      <xdr:blipFill>
        <a:blip r:embed="rId131" cstate="print"/>
        <a:stretch>
          <a:fillRect/>
        </a:stretch>
      </xdr:blipFill>
      <xdr:spPr>
        <a:xfrm>
          <a:off x="10746105" y="196881750"/>
          <a:ext cx="2438400" cy="1371600"/>
        </a:xfrm>
        <a:prstGeom prst="rect">
          <a:avLst/>
        </a:prstGeom>
      </xdr:spPr>
    </xdr:pic>
  </etc:cellImage>
  <etc:cellImage>
    <xdr:pic>
      <xdr:nvPicPr>
        <xdr:cNvPr id="1048" name="ID_3908D690DB9C4025AC191A67AB362782"/>
        <xdr:cNvPicPr>
          <a:picLocks noChangeAspect="1"/>
        </xdr:cNvPicPr>
      </xdr:nvPicPr>
      <xdr:blipFill>
        <a:blip r:embed="rId132" cstate="print"/>
        <a:stretch>
          <a:fillRect/>
        </a:stretch>
      </xdr:blipFill>
      <xdr:spPr>
        <a:xfrm>
          <a:off x="6395720" y="175545750"/>
          <a:ext cx="2438400" cy="1371600"/>
        </a:xfrm>
        <a:prstGeom prst="rect">
          <a:avLst/>
        </a:prstGeom>
      </xdr:spPr>
    </xdr:pic>
  </etc:cellImage>
  <etc:cellImage>
    <xdr:pic>
      <xdr:nvPicPr>
        <xdr:cNvPr id="958" name="ID_405C9CA42974481F92D2317E15DD79D5"/>
        <xdr:cNvPicPr>
          <a:picLocks noChangeAspect="1"/>
        </xdr:cNvPicPr>
      </xdr:nvPicPr>
      <xdr:blipFill>
        <a:blip r:embed="rId110" cstate="print"/>
        <a:stretch>
          <a:fillRect/>
        </a:stretch>
      </xdr:blipFill>
      <xdr:spPr>
        <a:xfrm>
          <a:off x="6395720" y="106965750"/>
          <a:ext cx="2438400" cy="1371600"/>
        </a:xfrm>
        <a:prstGeom prst="rect">
          <a:avLst/>
        </a:prstGeom>
      </xdr:spPr>
    </xdr:pic>
  </etc:cellImage>
  <etc:cellImage>
    <xdr:pic>
      <xdr:nvPicPr>
        <xdr:cNvPr id="987" name="ID_DD63EBA15223426CB0A7ED1C09219479"/>
        <xdr:cNvPicPr>
          <a:picLocks noChangeAspect="1"/>
        </xdr:cNvPicPr>
      </xdr:nvPicPr>
      <xdr:blipFill>
        <a:blip r:embed="rId133" cstate="print"/>
        <a:stretch>
          <a:fillRect/>
        </a:stretch>
      </xdr:blipFill>
      <xdr:spPr>
        <a:xfrm>
          <a:off x="10746105" y="128301750"/>
          <a:ext cx="2438400" cy="1371600"/>
        </a:xfrm>
        <a:prstGeom prst="rect">
          <a:avLst/>
        </a:prstGeom>
      </xdr:spPr>
    </xdr:pic>
  </etc:cellImage>
  <etc:cellImage>
    <xdr:pic>
      <xdr:nvPicPr>
        <xdr:cNvPr id="1079" name="ID_CFD7814D1D664741A4271029C4954EBA"/>
        <xdr:cNvPicPr>
          <a:picLocks noChangeAspect="1"/>
        </xdr:cNvPicPr>
      </xdr:nvPicPr>
      <xdr:blipFill>
        <a:blip r:embed="rId21" cstate="print"/>
        <a:stretch>
          <a:fillRect/>
        </a:stretch>
      </xdr:blipFill>
      <xdr:spPr>
        <a:xfrm>
          <a:off x="10746105" y="198405750"/>
          <a:ext cx="2438400" cy="1371600"/>
        </a:xfrm>
        <a:prstGeom prst="rect">
          <a:avLst/>
        </a:prstGeom>
      </xdr:spPr>
    </xdr:pic>
  </etc:cellImage>
  <etc:cellImage>
    <xdr:pic>
      <xdr:nvPicPr>
        <xdr:cNvPr id="1050" name="ID_37CEC714035B4DDD99FD0E6FB2ACB526"/>
        <xdr:cNvPicPr>
          <a:picLocks noChangeAspect="1"/>
        </xdr:cNvPicPr>
      </xdr:nvPicPr>
      <xdr:blipFill>
        <a:blip r:embed="rId134" cstate="print"/>
        <a:stretch>
          <a:fillRect/>
        </a:stretch>
      </xdr:blipFill>
      <xdr:spPr>
        <a:xfrm>
          <a:off x="6395720" y="177069750"/>
          <a:ext cx="2438400" cy="1371600"/>
        </a:xfrm>
        <a:prstGeom prst="rect">
          <a:avLst/>
        </a:prstGeom>
      </xdr:spPr>
    </xdr:pic>
  </etc:cellImage>
  <etc:cellImage>
    <xdr:pic>
      <xdr:nvPicPr>
        <xdr:cNvPr id="960" name="ID_41C911C4F7A946F9A839CC8C21767051"/>
        <xdr:cNvPicPr>
          <a:picLocks noChangeAspect="1"/>
        </xdr:cNvPicPr>
      </xdr:nvPicPr>
      <xdr:blipFill>
        <a:blip r:embed="rId135" cstate="print"/>
        <a:stretch>
          <a:fillRect/>
        </a:stretch>
      </xdr:blipFill>
      <xdr:spPr>
        <a:xfrm>
          <a:off x="6395720" y="108489750"/>
          <a:ext cx="2438400" cy="1371600"/>
        </a:xfrm>
        <a:prstGeom prst="rect">
          <a:avLst/>
        </a:prstGeom>
      </xdr:spPr>
    </xdr:pic>
  </etc:cellImage>
  <etc:cellImage>
    <xdr:pic>
      <xdr:nvPicPr>
        <xdr:cNvPr id="989" name="ID_25987D941E92409AA2BEFA9BBD34C559"/>
        <xdr:cNvPicPr>
          <a:picLocks noChangeAspect="1"/>
        </xdr:cNvPicPr>
      </xdr:nvPicPr>
      <xdr:blipFill>
        <a:blip r:embed="rId136" cstate="print"/>
        <a:stretch>
          <a:fillRect/>
        </a:stretch>
      </xdr:blipFill>
      <xdr:spPr>
        <a:xfrm>
          <a:off x="10746105" y="129825750"/>
          <a:ext cx="2438400" cy="1371600"/>
        </a:xfrm>
        <a:prstGeom prst="rect">
          <a:avLst/>
        </a:prstGeom>
      </xdr:spPr>
    </xdr:pic>
  </etc:cellImage>
  <etc:cellImage>
    <xdr:pic>
      <xdr:nvPicPr>
        <xdr:cNvPr id="1081" name="ID_FF7D4AC208C84E6DAEC373E9690C4B34"/>
        <xdr:cNvPicPr>
          <a:picLocks noChangeAspect="1"/>
        </xdr:cNvPicPr>
      </xdr:nvPicPr>
      <xdr:blipFill>
        <a:blip r:embed="rId137" cstate="print"/>
        <a:stretch>
          <a:fillRect/>
        </a:stretch>
      </xdr:blipFill>
      <xdr:spPr>
        <a:xfrm>
          <a:off x="10746105" y="199929750"/>
          <a:ext cx="2438400" cy="1371600"/>
        </a:xfrm>
        <a:prstGeom prst="rect">
          <a:avLst/>
        </a:prstGeom>
      </xdr:spPr>
    </xdr:pic>
  </etc:cellImage>
  <etc:cellImage>
    <xdr:pic>
      <xdr:nvPicPr>
        <xdr:cNvPr id="1052" name="ID_D92465C8B0A64DAFAF25E91F4BFF90CF"/>
        <xdr:cNvPicPr>
          <a:picLocks noChangeAspect="1"/>
        </xdr:cNvPicPr>
      </xdr:nvPicPr>
      <xdr:blipFill>
        <a:blip r:embed="rId138" cstate="print"/>
        <a:stretch>
          <a:fillRect/>
        </a:stretch>
      </xdr:blipFill>
      <xdr:spPr>
        <a:xfrm>
          <a:off x="6395720" y="178593750"/>
          <a:ext cx="2438400" cy="1371600"/>
        </a:xfrm>
        <a:prstGeom prst="rect">
          <a:avLst/>
        </a:prstGeom>
      </xdr:spPr>
    </xdr:pic>
  </etc:cellImage>
  <etc:cellImage>
    <xdr:pic>
      <xdr:nvPicPr>
        <xdr:cNvPr id="962" name="ID_280205A0436544A2AA67556AD07AF461"/>
        <xdr:cNvPicPr>
          <a:picLocks noChangeAspect="1"/>
        </xdr:cNvPicPr>
      </xdr:nvPicPr>
      <xdr:blipFill>
        <a:blip r:embed="rId112" cstate="print"/>
        <a:stretch>
          <a:fillRect/>
        </a:stretch>
      </xdr:blipFill>
      <xdr:spPr>
        <a:xfrm>
          <a:off x="6395720" y="110013750"/>
          <a:ext cx="2438400" cy="1371600"/>
        </a:xfrm>
        <a:prstGeom prst="rect">
          <a:avLst/>
        </a:prstGeom>
      </xdr:spPr>
    </xdr:pic>
  </etc:cellImage>
  <etc:cellImage>
    <xdr:pic>
      <xdr:nvPicPr>
        <xdr:cNvPr id="991" name="ID_13F6EE75AA0D4EC0801DF1C7DF1F7F47"/>
        <xdr:cNvPicPr>
          <a:picLocks noChangeAspect="1"/>
        </xdr:cNvPicPr>
      </xdr:nvPicPr>
      <xdr:blipFill>
        <a:blip r:embed="rId139" cstate="print"/>
        <a:stretch>
          <a:fillRect/>
        </a:stretch>
      </xdr:blipFill>
      <xdr:spPr>
        <a:xfrm>
          <a:off x="10746105" y="131349750"/>
          <a:ext cx="2438400" cy="1371600"/>
        </a:xfrm>
        <a:prstGeom prst="rect">
          <a:avLst/>
        </a:prstGeom>
      </xdr:spPr>
    </xdr:pic>
  </etc:cellImage>
  <etc:cellImage>
    <xdr:pic>
      <xdr:nvPicPr>
        <xdr:cNvPr id="1083" name="ID_B38656C38ACC44499351426FF2BF8E35"/>
        <xdr:cNvPicPr>
          <a:picLocks noChangeAspect="1"/>
        </xdr:cNvPicPr>
      </xdr:nvPicPr>
      <xdr:blipFill>
        <a:blip r:embed="rId140" cstate="print"/>
        <a:stretch>
          <a:fillRect/>
        </a:stretch>
      </xdr:blipFill>
      <xdr:spPr>
        <a:xfrm>
          <a:off x="10746105" y="201453750"/>
          <a:ext cx="2438400" cy="1371600"/>
        </a:xfrm>
        <a:prstGeom prst="rect">
          <a:avLst/>
        </a:prstGeom>
      </xdr:spPr>
    </xdr:pic>
  </etc:cellImage>
  <etc:cellImage>
    <xdr:pic>
      <xdr:nvPicPr>
        <xdr:cNvPr id="1054" name="ID_0E463D106F664091A5F574C7369B1C6C"/>
        <xdr:cNvPicPr>
          <a:picLocks noChangeAspect="1"/>
        </xdr:cNvPicPr>
      </xdr:nvPicPr>
      <xdr:blipFill>
        <a:blip r:embed="rId141" cstate="print"/>
        <a:stretch>
          <a:fillRect/>
        </a:stretch>
      </xdr:blipFill>
      <xdr:spPr>
        <a:xfrm>
          <a:off x="6395720" y="180117750"/>
          <a:ext cx="2438400" cy="1371600"/>
        </a:xfrm>
        <a:prstGeom prst="rect">
          <a:avLst/>
        </a:prstGeom>
      </xdr:spPr>
    </xdr:pic>
  </etc:cellImage>
  <etc:cellImage>
    <xdr:pic>
      <xdr:nvPicPr>
        <xdr:cNvPr id="964" name="ID_952ADEA0E53243A299231B2C02E0ABB0"/>
        <xdr:cNvPicPr>
          <a:picLocks noChangeAspect="1"/>
        </xdr:cNvPicPr>
      </xdr:nvPicPr>
      <xdr:blipFill>
        <a:blip r:embed="rId114" cstate="print"/>
        <a:stretch>
          <a:fillRect/>
        </a:stretch>
      </xdr:blipFill>
      <xdr:spPr>
        <a:xfrm>
          <a:off x="6395720" y="111537750"/>
          <a:ext cx="2438400" cy="1371600"/>
        </a:xfrm>
        <a:prstGeom prst="rect">
          <a:avLst/>
        </a:prstGeom>
      </xdr:spPr>
    </xdr:pic>
  </etc:cellImage>
  <etc:cellImage>
    <xdr:pic>
      <xdr:nvPicPr>
        <xdr:cNvPr id="993" name="ID_3B8F9EF5FB2B497EAA73FA3C2B8351C5"/>
        <xdr:cNvPicPr>
          <a:picLocks noChangeAspect="1"/>
        </xdr:cNvPicPr>
      </xdr:nvPicPr>
      <xdr:blipFill>
        <a:blip r:embed="rId142" cstate="print"/>
        <a:stretch>
          <a:fillRect/>
        </a:stretch>
      </xdr:blipFill>
      <xdr:spPr>
        <a:xfrm>
          <a:off x="10746105" y="132873750"/>
          <a:ext cx="2438400" cy="1371600"/>
        </a:xfrm>
        <a:prstGeom prst="rect">
          <a:avLst/>
        </a:prstGeom>
      </xdr:spPr>
    </xdr:pic>
  </etc:cellImage>
  <etc:cellImage>
    <xdr:pic>
      <xdr:nvPicPr>
        <xdr:cNvPr id="1085" name="ID_C8F4CC06D5B14963BBF5CA5D3541DC05"/>
        <xdr:cNvPicPr>
          <a:picLocks noChangeAspect="1"/>
        </xdr:cNvPicPr>
      </xdr:nvPicPr>
      <xdr:blipFill>
        <a:blip r:embed="rId17" cstate="print"/>
        <a:stretch>
          <a:fillRect/>
        </a:stretch>
      </xdr:blipFill>
      <xdr:spPr>
        <a:xfrm>
          <a:off x="10746105" y="202977750"/>
          <a:ext cx="2438400" cy="1371600"/>
        </a:xfrm>
        <a:prstGeom prst="rect">
          <a:avLst/>
        </a:prstGeom>
      </xdr:spPr>
    </xdr:pic>
  </etc:cellImage>
  <etc:cellImage>
    <xdr:pic>
      <xdr:nvPicPr>
        <xdr:cNvPr id="1056" name="ID_7DBE42E3F8524DB38A982D59EFB3EFC6"/>
        <xdr:cNvPicPr>
          <a:picLocks noChangeAspect="1"/>
        </xdr:cNvPicPr>
      </xdr:nvPicPr>
      <xdr:blipFill>
        <a:blip r:embed="rId143" cstate="print"/>
        <a:stretch>
          <a:fillRect/>
        </a:stretch>
      </xdr:blipFill>
      <xdr:spPr>
        <a:xfrm>
          <a:off x="6395720" y="181641750"/>
          <a:ext cx="2438400" cy="1371600"/>
        </a:xfrm>
        <a:prstGeom prst="rect">
          <a:avLst/>
        </a:prstGeom>
      </xdr:spPr>
    </xdr:pic>
  </etc:cellImage>
  <etc:cellImage>
    <xdr:pic>
      <xdr:nvPicPr>
        <xdr:cNvPr id="966" name="ID_9AED4B9682424A1A8E26AE3076F3DC9B"/>
        <xdr:cNvPicPr>
          <a:picLocks noChangeAspect="1"/>
        </xdr:cNvPicPr>
      </xdr:nvPicPr>
      <xdr:blipFill>
        <a:blip r:embed="rId115" cstate="print"/>
        <a:stretch>
          <a:fillRect/>
        </a:stretch>
      </xdr:blipFill>
      <xdr:spPr>
        <a:xfrm>
          <a:off x="6395720" y="113061750"/>
          <a:ext cx="2438400" cy="1371600"/>
        </a:xfrm>
        <a:prstGeom prst="rect">
          <a:avLst/>
        </a:prstGeom>
      </xdr:spPr>
    </xdr:pic>
  </etc:cellImage>
  <etc:cellImage>
    <xdr:pic>
      <xdr:nvPicPr>
        <xdr:cNvPr id="995" name="ID_97B6A91627014CEFAFA4C2B42FB29943"/>
        <xdr:cNvPicPr>
          <a:picLocks noChangeAspect="1"/>
        </xdr:cNvPicPr>
      </xdr:nvPicPr>
      <xdr:blipFill>
        <a:blip r:embed="rId144" cstate="print"/>
        <a:stretch>
          <a:fillRect/>
        </a:stretch>
      </xdr:blipFill>
      <xdr:spPr>
        <a:xfrm>
          <a:off x="10746105" y="134397750"/>
          <a:ext cx="2438400" cy="1371600"/>
        </a:xfrm>
        <a:prstGeom prst="rect">
          <a:avLst/>
        </a:prstGeom>
      </xdr:spPr>
    </xdr:pic>
  </etc:cellImage>
  <etc:cellImage>
    <xdr:pic>
      <xdr:nvPicPr>
        <xdr:cNvPr id="1087" name="ID_C073F7A340D2402E99A6BB85CD738905"/>
        <xdr:cNvPicPr>
          <a:picLocks noChangeAspect="1"/>
        </xdr:cNvPicPr>
      </xdr:nvPicPr>
      <xdr:blipFill>
        <a:blip r:embed="rId16" cstate="print"/>
        <a:stretch>
          <a:fillRect/>
        </a:stretch>
      </xdr:blipFill>
      <xdr:spPr>
        <a:xfrm>
          <a:off x="10746105" y="204501750"/>
          <a:ext cx="2438400" cy="1371600"/>
        </a:xfrm>
        <a:prstGeom prst="rect">
          <a:avLst/>
        </a:prstGeom>
      </xdr:spPr>
    </xdr:pic>
  </etc:cellImage>
  <etc:cellImage>
    <xdr:pic>
      <xdr:nvPicPr>
        <xdr:cNvPr id="1058" name="ID_4B36E440C11D488B89146726C55A3579"/>
        <xdr:cNvPicPr>
          <a:picLocks noChangeAspect="1"/>
        </xdr:cNvPicPr>
      </xdr:nvPicPr>
      <xdr:blipFill>
        <a:blip r:embed="rId145" cstate="print"/>
        <a:stretch>
          <a:fillRect/>
        </a:stretch>
      </xdr:blipFill>
      <xdr:spPr>
        <a:xfrm>
          <a:off x="6395720" y="183165750"/>
          <a:ext cx="2438400" cy="1371600"/>
        </a:xfrm>
        <a:prstGeom prst="rect">
          <a:avLst/>
        </a:prstGeom>
      </xdr:spPr>
    </xdr:pic>
  </etc:cellImage>
  <etc:cellImage>
    <xdr:pic>
      <xdr:nvPicPr>
        <xdr:cNvPr id="968" name="ID_4E0B647A462742E09291376748B833B3"/>
        <xdr:cNvPicPr>
          <a:picLocks noChangeAspect="1"/>
        </xdr:cNvPicPr>
      </xdr:nvPicPr>
      <xdr:blipFill>
        <a:blip r:embed="rId117" cstate="print"/>
        <a:stretch>
          <a:fillRect/>
        </a:stretch>
      </xdr:blipFill>
      <xdr:spPr>
        <a:xfrm>
          <a:off x="6395720" y="114585750"/>
          <a:ext cx="2438400" cy="1371600"/>
        </a:xfrm>
        <a:prstGeom prst="rect">
          <a:avLst/>
        </a:prstGeom>
      </xdr:spPr>
    </xdr:pic>
  </etc:cellImage>
  <etc:cellImage>
    <xdr:pic>
      <xdr:nvPicPr>
        <xdr:cNvPr id="997" name="ID_B01F4144A1364A76887D7938D9D939A7"/>
        <xdr:cNvPicPr>
          <a:picLocks noChangeAspect="1"/>
        </xdr:cNvPicPr>
      </xdr:nvPicPr>
      <xdr:blipFill>
        <a:blip r:embed="rId146" cstate="print"/>
        <a:stretch>
          <a:fillRect/>
        </a:stretch>
      </xdr:blipFill>
      <xdr:spPr>
        <a:xfrm>
          <a:off x="10746105" y="135921750"/>
          <a:ext cx="2438400" cy="1371600"/>
        </a:xfrm>
        <a:prstGeom prst="rect">
          <a:avLst/>
        </a:prstGeom>
      </xdr:spPr>
    </xdr:pic>
  </etc:cellImage>
  <etc:cellImage>
    <xdr:pic>
      <xdr:nvPicPr>
        <xdr:cNvPr id="1089" name="ID_5DEA77525C3541F287E1C916BBAA4947"/>
        <xdr:cNvPicPr>
          <a:picLocks noChangeAspect="1"/>
        </xdr:cNvPicPr>
      </xdr:nvPicPr>
      <xdr:blipFill>
        <a:blip r:embed="rId15" cstate="print"/>
        <a:stretch>
          <a:fillRect/>
        </a:stretch>
      </xdr:blipFill>
      <xdr:spPr>
        <a:xfrm>
          <a:off x="10746105" y="206025750"/>
          <a:ext cx="2438400" cy="1371600"/>
        </a:xfrm>
        <a:prstGeom prst="rect">
          <a:avLst/>
        </a:prstGeom>
      </xdr:spPr>
    </xdr:pic>
  </etc:cellImage>
  <etc:cellImage>
    <xdr:pic>
      <xdr:nvPicPr>
        <xdr:cNvPr id="1060" name="ID_56DF0DD1D17F4CEA951E92FE2E3F2419"/>
        <xdr:cNvPicPr>
          <a:picLocks noChangeAspect="1"/>
        </xdr:cNvPicPr>
      </xdr:nvPicPr>
      <xdr:blipFill>
        <a:blip r:embed="rId147" cstate="print"/>
        <a:stretch>
          <a:fillRect/>
        </a:stretch>
      </xdr:blipFill>
      <xdr:spPr>
        <a:xfrm>
          <a:off x="6395720" y="184689750"/>
          <a:ext cx="2438400" cy="1371600"/>
        </a:xfrm>
        <a:prstGeom prst="rect">
          <a:avLst/>
        </a:prstGeom>
      </xdr:spPr>
    </xdr:pic>
  </etc:cellImage>
  <etc:cellImage>
    <xdr:pic>
      <xdr:nvPicPr>
        <xdr:cNvPr id="970" name="ID_DBF1591D5BD74E40A9D95F963851C52C"/>
        <xdr:cNvPicPr>
          <a:picLocks noChangeAspect="1"/>
        </xdr:cNvPicPr>
      </xdr:nvPicPr>
      <xdr:blipFill>
        <a:blip r:embed="rId118" cstate="print"/>
        <a:stretch>
          <a:fillRect/>
        </a:stretch>
      </xdr:blipFill>
      <xdr:spPr>
        <a:xfrm>
          <a:off x="6395720" y="116109750"/>
          <a:ext cx="2438400" cy="1371600"/>
        </a:xfrm>
        <a:prstGeom prst="rect">
          <a:avLst/>
        </a:prstGeom>
      </xdr:spPr>
    </xdr:pic>
  </etc:cellImage>
  <etc:cellImage>
    <xdr:pic>
      <xdr:nvPicPr>
        <xdr:cNvPr id="999" name="ID_368B7065E9F841AFB264B3F3D9476C3C"/>
        <xdr:cNvPicPr>
          <a:picLocks noChangeAspect="1"/>
        </xdr:cNvPicPr>
      </xdr:nvPicPr>
      <xdr:blipFill>
        <a:blip r:embed="rId148" cstate="print"/>
        <a:stretch>
          <a:fillRect/>
        </a:stretch>
      </xdr:blipFill>
      <xdr:spPr>
        <a:xfrm>
          <a:off x="10746105" y="137445750"/>
          <a:ext cx="2438400" cy="1371600"/>
        </a:xfrm>
        <a:prstGeom prst="rect">
          <a:avLst/>
        </a:prstGeom>
      </xdr:spPr>
    </xdr:pic>
  </etc:cellImage>
  <etc:cellImage>
    <xdr:pic>
      <xdr:nvPicPr>
        <xdr:cNvPr id="1091" name="ID_C749BE519D8743C9A79D02C2896F2DD7"/>
        <xdr:cNvPicPr>
          <a:picLocks noChangeAspect="1"/>
        </xdr:cNvPicPr>
      </xdr:nvPicPr>
      <xdr:blipFill>
        <a:blip r:embed="rId14" cstate="print"/>
        <a:stretch>
          <a:fillRect/>
        </a:stretch>
      </xdr:blipFill>
      <xdr:spPr>
        <a:xfrm>
          <a:off x="10746105" y="207549750"/>
          <a:ext cx="2438400" cy="1371600"/>
        </a:xfrm>
        <a:prstGeom prst="rect">
          <a:avLst/>
        </a:prstGeom>
      </xdr:spPr>
    </xdr:pic>
  </etc:cellImage>
  <etc:cellImage>
    <xdr:pic>
      <xdr:nvPicPr>
        <xdr:cNvPr id="1062" name="ID_395AC8967A324BB29A8EC017DC369593"/>
        <xdr:cNvPicPr>
          <a:picLocks noChangeAspect="1"/>
        </xdr:cNvPicPr>
      </xdr:nvPicPr>
      <xdr:blipFill>
        <a:blip r:embed="rId149" cstate="print"/>
        <a:stretch>
          <a:fillRect/>
        </a:stretch>
      </xdr:blipFill>
      <xdr:spPr>
        <a:xfrm>
          <a:off x="6395720" y="186213750"/>
          <a:ext cx="2438400" cy="1371600"/>
        </a:xfrm>
        <a:prstGeom prst="rect">
          <a:avLst/>
        </a:prstGeom>
      </xdr:spPr>
    </xdr:pic>
  </etc:cellImage>
  <etc:cellImage>
    <xdr:pic>
      <xdr:nvPicPr>
        <xdr:cNvPr id="972" name="ID_5CB1C61219B347A2A30F1F047DD40B27"/>
        <xdr:cNvPicPr>
          <a:picLocks noChangeAspect="1"/>
        </xdr:cNvPicPr>
      </xdr:nvPicPr>
      <xdr:blipFill>
        <a:blip r:embed="rId120" cstate="print"/>
        <a:stretch>
          <a:fillRect/>
        </a:stretch>
      </xdr:blipFill>
      <xdr:spPr>
        <a:xfrm>
          <a:off x="6395720" y="117633750"/>
          <a:ext cx="2438400" cy="1371600"/>
        </a:xfrm>
        <a:prstGeom prst="rect">
          <a:avLst/>
        </a:prstGeom>
      </xdr:spPr>
    </xdr:pic>
  </etc:cellImage>
  <etc:cellImage>
    <xdr:pic>
      <xdr:nvPicPr>
        <xdr:cNvPr id="1001" name="ID_B7C7ECB5DBF14C6C80F6CBBDA66D525C"/>
        <xdr:cNvPicPr>
          <a:picLocks noChangeAspect="1"/>
        </xdr:cNvPicPr>
      </xdr:nvPicPr>
      <xdr:blipFill>
        <a:blip r:embed="rId150" cstate="print"/>
        <a:stretch>
          <a:fillRect/>
        </a:stretch>
      </xdr:blipFill>
      <xdr:spPr>
        <a:xfrm>
          <a:off x="10746105" y="138969750"/>
          <a:ext cx="2438400" cy="1371600"/>
        </a:xfrm>
        <a:prstGeom prst="rect">
          <a:avLst/>
        </a:prstGeom>
      </xdr:spPr>
    </xdr:pic>
  </etc:cellImage>
  <etc:cellImage>
    <xdr:pic>
      <xdr:nvPicPr>
        <xdr:cNvPr id="1093" name="ID_BEAB168C9FC54A4AA0CA773948821900"/>
        <xdr:cNvPicPr>
          <a:picLocks noChangeAspect="1"/>
        </xdr:cNvPicPr>
      </xdr:nvPicPr>
      <xdr:blipFill>
        <a:blip r:embed="rId13" cstate="print"/>
        <a:stretch>
          <a:fillRect/>
        </a:stretch>
      </xdr:blipFill>
      <xdr:spPr>
        <a:xfrm>
          <a:off x="10746105" y="209073750"/>
          <a:ext cx="2438400" cy="1371600"/>
        </a:xfrm>
        <a:prstGeom prst="rect">
          <a:avLst/>
        </a:prstGeom>
      </xdr:spPr>
    </xdr:pic>
  </etc:cellImage>
  <etc:cellImage>
    <xdr:pic>
      <xdr:nvPicPr>
        <xdr:cNvPr id="1064" name="ID_C73A6BD19984455E92B741AB7DB7CFD4"/>
        <xdr:cNvPicPr>
          <a:picLocks noChangeAspect="1"/>
        </xdr:cNvPicPr>
      </xdr:nvPicPr>
      <xdr:blipFill>
        <a:blip r:embed="rId151" cstate="print"/>
        <a:stretch>
          <a:fillRect/>
        </a:stretch>
      </xdr:blipFill>
      <xdr:spPr>
        <a:xfrm>
          <a:off x="6395720" y="187737750"/>
          <a:ext cx="2438400" cy="1371600"/>
        </a:xfrm>
        <a:prstGeom prst="rect">
          <a:avLst/>
        </a:prstGeom>
      </xdr:spPr>
    </xdr:pic>
  </etc:cellImage>
  <etc:cellImage>
    <xdr:pic>
      <xdr:nvPicPr>
        <xdr:cNvPr id="974" name="ID_E42C2F1C1B7640B7A6478F035D58A95C"/>
        <xdr:cNvPicPr>
          <a:picLocks noChangeAspect="1"/>
        </xdr:cNvPicPr>
      </xdr:nvPicPr>
      <xdr:blipFill>
        <a:blip r:embed="rId121" cstate="print"/>
        <a:stretch>
          <a:fillRect/>
        </a:stretch>
      </xdr:blipFill>
      <xdr:spPr>
        <a:xfrm>
          <a:off x="6395720" y="119157750"/>
          <a:ext cx="2438400" cy="1371600"/>
        </a:xfrm>
        <a:prstGeom prst="rect">
          <a:avLst/>
        </a:prstGeom>
      </xdr:spPr>
    </xdr:pic>
  </etc:cellImage>
  <etc:cellImage>
    <xdr:pic>
      <xdr:nvPicPr>
        <xdr:cNvPr id="1003" name="ID_083C8DB4CE304E6D9B5CE8B246CB75E5"/>
        <xdr:cNvPicPr>
          <a:picLocks noChangeAspect="1"/>
        </xdr:cNvPicPr>
      </xdr:nvPicPr>
      <xdr:blipFill>
        <a:blip r:embed="rId152" cstate="print"/>
        <a:stretch>
          <a:fillRect/>
        </a:stretch>
      </xdr:blipFill>
      <xdr:spPr>
        <a:xfrm>
          <a:off x="10746105" y="140493750"/>
          <a:ext cx="2438400" cy="1371600"/>
        </a:xfrm>
        <a:prstGeom prst="rect">
          <a:avLst/>
        </a:prstGeom>
      </xdr:spPr>
    </xdr:pic>
  </etc:cellImage>
  <etc:cellImage>
    <xdr:pic>
      <xdr:nvPicPr>
        <xdr:cNvPr id="1095" name="ID_E3D8D62BB71048A7B06594A7C22698B1"/>
        <xdr:cNvPicPr>
          <a:picLocks noChangeAspect="1"/>
        </xdr:cNvPicPr>
      </xdr:nvPicPr>
      <xdr:blipFill>
        <a:blip r:embed="rId153" cstate="print"/>
        <a:stretch>
          <a:fillRect/>
        </a:stretch>
      </xdr:blipFill>
      <xdr:spPr>
        <a:xfrm>
          <a:off x="10746105" y="210597750"/>
          <a:ext cx="2438400" cy="1371600"/>
        </a:xfrm>
        <a:prstGeom prst="rect">
          <a:avLst/>
        </a:prstGeom>
      </xdr:spPr>
    </xdr:pic>
  </etc:cellImage>
  <etc:cellImage>
    <xdr:pic>
      <xdr:nvPicPr>
        <xdr:cNvPr id="1066" name="ID_F6DDC130346444EDA1A52D721E3FC39B"/>
        <xdr:cNvPicPr>
          <a:picLocks noChangeAspect="1"/>
        </xdr:cNvPicPr>
      </xdr:nvPicPr>
      <xdr:blipFill>
        <a:blip r:embed="rId154" cstate="print"/>
        <a:stretch>
          <a:fillRect/>
        </a:stretch>
      </xdr:blipFill>
      <xdr:spPr>
        <a:xfrm>
          <a:off x="6395720" y="189261750"/>
          <a:ext cx="2438400" cy="1371600"/>
        </a:xfrm>
        <a:prstGeom prst="rect">
          <a:avLst/>
        </a:prstGeom>
      </xdr:spPr>
    </xdr:pic>
  </etc:cellImage>
  <etc:cellImage>
    <xdr:pic>
      <xdr:nvPicPr>
        <xdr:cNvPr id="976" name="ID_E3AFD1F1830245D793BE8430BB0F5D32"/>
        <xdr:cNvPicPr>
          <a:picLocks noChangeAspect="1"/>
        </xdr:cNvPicPr>
      </xdr:nvPicPr>
      <xdr:blipFill>
        <a:blip r:embed="rId123" cstate="print"/>
        <a:stretch>
          <a:fillRect/>
        </a:stretch>
      </xdr:blipFill>
      <xdr:spPr>
        <a:xfrm>
          <a:off x="6395720" y="120681750"/>
          <a:ext cx="2438400" cy="1371600"/>
        </a:xfrm>
        <a:prstGeom prst="rect">
          <a:avLst/>
        </a:prstGeom>
      </xdr:spPr>
    </xdr:pic>
  </etc:cellImage>
  <etc:cellImage>
    <xdr:pic>
      <xdr:nvPicPr>
        <xdr:cNvPr id="1005" name="ID_DCADFB5747084E2EBEB6F2DEF6012195"/>
        <xdr:cNvPicPr>
          <a:picLocks noChangeAspect="1"/>
        </xdr:cNvPicPr>
      </xdr:nvPicPr>
      <xdr:blipFill>
        <a:blip r:embed="rId155" cstate="print"/>
        <a:stretch>
          <a:fillRect/>
        </a:stretch>
      </xdr:blipFill>
      <xdr:spPr>
        <a:xfrm>
          <a:off x="10746105" y="142017750"/>
          <a:ext cx="2438400" cy="1371600"/>
        </a:xfrm>
        <a:prstGeom prst="rect">
          <a:avLst/>
        </a:prstGeom>
      </xdr:spPr>
    </xdr:pic>
  </etc:cellImage>
  <etc:cellImage>
    <xdr:pic>
      <xdr:nvPicPr>
        <xdr:cNvPr id="1097" name="ID_76481FD8B0A4468DAD05221F8CC50849"/>
        <xdr:cNvPicPr>
          <a:picLocks noChangeAspect="1"/>
        </xdr:cNvPicPr>
      </xdr:nvPicPr>
      <xdr:blipFill>
        <a:blip r:embed="rId11" cstate="print"/>
        <a:stretch>
          <a:fillRect/>
        </a:stretch>
      </xdr:blipFill>
      <xdr:spPr>
        <a:xfrm>
          <a:off x="10746105" y="212121750"/>
          <a:ext cx="2438400" cy="1371600"/>
        </a:xfrm>
        <a:prstGeom prst="rect">
          <a:avLst/>
        </a:prstGeom>
      </xdr:spPr>
    </xdr:pic>
  </etc:cellImage>
  <etc:cellImage>
    <xdr:pic>
      <xdr:nvPicPr>
        <xdr:cNvPr id="1068" name="ID_16204DDA292041429E0E76F28F938736"/>
        <xdr:cNvPicPr>
          <a:picLocks noChangeAspect="1"/>
        </xdr:cNvPicPr>
      </xdr:nvPicPr>
      <xdr:blipFill>
        <a:blip r:embed="rId156" cstate="print"/>
        <a:stretch>
          <a:fillRect/>
        </a:stretch>
      </xdr:blipFill>
      <xdr:spPr>
        <a:xfrm>
          <a:off x="6395720" y="190785750"/>
          <a:ext cx="2438400" cy="1371600"/>
        </a:xfrm>
        <a:prstGeom prst="rect">
          <a:avLst/>
        </a:prstGeom>
      </xdr:spPr>
    </xdr:pic>
  </etc:cellImage>
  <etc:cellImage>
    <xdr:pic>
      <xdr:nvPicPr>
        <xdr:cNvPr id="978" name="ID_3AFED5155CD74612B573998F341537C4"/>
        <xdr:cNvPicPr>
          <a:picLocks noChangeAspect="1"/>
        </xdr:cNvPicPr>
      </xdr:nvPicPr>
      <xdr:blipFill>
        <a:blip r:embed="rId124" cstate="print"/>
        <a:stretch>
          <a:fillRect/>
        </a:stretch>
      </xdr:blipFill>
      <xdr:spPr>
        <a:xfrm>
          <a:off x="6395720" y="122205750"/>
          <a:ext cx="2438400" cy="1371600"/>
        </a:xfrm>
        <a:prstGeom prst="rect">
          <a:avLst/>
        </a:prstGeom>
      </xdr:spPr>
    </xdr:pic>
  </etc:cellImage>
  <etc:cellImage>
    <xdr:pic>
      <xdr:nvPicPr>
        <xdr:cNvPr id="1007" name="ID_DE91F845743544D99CCFD4AD99CD476F"/>
        <xdr:cNvPicPr>
          <a:picLocks noChangeAspect="1"/>
        </xdr:cNvPicPr>
      </xdr:nvPicPr>
      <xdr:blipFill>
        <a:blip r:embed="rId157" cstate="print"/>
        <a:stretch>
          <a:fillRect/>
        </a:stretch>
      </xdr:blipFill>
      <xdr:spPr>
        <a:xfrm>
          <a:off x="10746105" y="143541750"/>
          <a:ext cx="2438400" cy="1371600"/>
        </a:xfrm>
        <a:prstGeom prst="rect">
          <a:avLst/>
        </a:prstGeom>
      </xdr:spPr>
    </xdr:pic>
  </etc:cellImage>
  <etc:cellImage>
    <xdr:pic>
      <xdr:nvPicPr>
        <xdr:cNvPr id="1099" name="ID_74E83C1E0210464190B4EB637B926A0D"/>
        <xdr:cNvPicPr>
          <a:picLocks noChangeAspect="1"/>
        </xdr:cNvPicPr>
      </xdr:nvPicPr>
      <xdr:blipFill>
        <a:blip r:embed="rId158" cstate="print"/>
        <a:stretch>
          <a:fillRect/>
        </a:stretch>
      </xdr:blipFill>
      <xdr:spPr>
        <a:xfrm>
          <a:off x="10746105" y="213645750"/>
          <a:ext cx="2438400" cy="1371600"/>
        </a:xfrm>
        <a:prstGeom prst="rect">
          <a:avLst/>
        </a:prstGeom>
      </xdr:spPr>
    </xdr:pic>
  </etc:cellImage>
  <etc:cellImage>
    <xdr:pic>
      <xdr:nvPicPr>
        <xdr:cNvPr id="1070" name="ID_02792FC5B5AB44DBA006A02C9D726843"/>
        <xdr:cNvPicPr>
          <a:picLocks noChangeAspect="1"/>
        </xdr:cNvPicPr>
      </xdr:nvPicPr>
      <xdr:blipFill>
        <a:blip r:embed="rId159" cstate="print"/>
        <a:stretch>
          <a:fillRect/>
        </a:stretch>
      </xdr:blipFill>
      <xdr:spPr>
        <a:xfrm>
          <a:off x="6395720" y="192309750"/>
          <a:ext cx="2438400" cy="1371600"/>
        </a:xfrm>
        <a:prstGeom prst="rect">
          <a:avLst/>
        </a:prstGeom>
      </xdr:spPr>
    </xdr:pic>
  </etc:cellImage>
  <etc:cellImage>
    <xdr:pic>
      <xdr:nvPicPr>
        <xdr:cNvPr id="980" name="ID_6F61B8C90E894F6DBBBD63734BC26A8E"/>
        <xdr:cNvPicPr>
          <a:picLocks noChangeAspect="1"/>
        </xdr:cNvPicPr>
      </xdr:nvPicPr>
      <xdr:blipFill>
        <a:blip r:embed="rId125" cstate="print"/>
        <a:stretch>
          <a:fillRect/>
        </a:stretch>
      </xdr:blipFill>
      <xdr:spPr>
        <a:xfrm>
          <a:off x="6395720" y="123729750"/>
          <a:ext cx="2438400" cy="1371600"/>
        </a:xfrm>
        <a:prstGeom prst="rect">
          <a:avLst/>
        </a:prstGeom>
      </xdr:spPr>
    </xdr:pic>
  </etc:cellImage>
  <etc:cellImage>
    <xdr:pic>
      <xdr:nvPicPr>
        <xdr:cNvPr id="1009" name="ID_2A7835AF61B344938F2D0DEDEB19D285"/>
        <xdr:cNvPicPr>
          <a:picLocks noChangeAspect="1"/>
        </xdr:cNvPicPr>
      </xdr:nvPicPr>
      <xdr:blipFill>
        <a:blip r:embed="rId160" cstate="print"/>
        <a:stretch>
          <a:fillRect/>
        </a:stretch>
      </xdr:blipFill>
      <xdr:spPr>
        <a:xfrm>
          <a:off x="10746105" y="145065750"/>
          <a:ext cx="2438400" cy="1371600"/>
        </a:xfrm>
        <a:prstGeom prst="rect">
          <a:avLst/>
        </a:prstGeom>
      </xdr:spPr>
    </xdr:pic>
  </etc:cellImage>
  <etc:cellImage>
    <xdr:pic>
      <xdr:nvPicPr>
        <xdr:cNvPr id="1101" name="ID_7FD248EAD40B47239FC08E85D504DC6D"/>
        <xdr:cNvPicPr>
          <a:picLocks noChangeAspect="1"/>
        </xdr:cNvPicPr>
      </xdr:nvPicPr>
      <xdr:blipFill>
        <a:blip r:embed="rId9" cstate="print"/>
        <a:stretch>
          <a:fillRect/>
        </a:stretch>
      </xdr:blipFill>
      <xdr:spPr>
        <a:xfrm>
          <a:off x="10746105" y="215169750"/>
          <a:ext cx="2438400" cy="1371600"/>
        </a:xfrm>
        <a:prstGeom prst="rect">
          <a:avLst/>
        </a:prstGeom>
      </xdr:spPr>
    </xdr:pic>
  </etc:cellImage>
  <etc:cellImage>
    <xdr:pic>
      <xdr:nvPicPr>
        <xdr:cNvPr id="1072" name="ID_AE951EF532EA451FAE46BF409F4FEA61"/>
        <xdr:cNvPicPr>
          <a:picLocks noChangeAspect="1"/>
        </xdr:cNvPicPr>
      </xdr:nvPicPr>
      <xdr:blipFill>
        <a:blip r:embed="rId161" cstate="print"/>
        <a:stretch>
          <a:fillRect/>
        </a:stretch>
      </xdr:blipFill>
      <xdr:spPr>
        <a:xfrm>
          <a:off x="6395720" y="193833750"/>
          <a:ext cx="2438400" cy="1371600"/>
        </a:xfrm>
        <a:prstGeom prst="rect">
          <a:avLst/>
        </a:prstGeom>
      </xdr:spPr>
    </xdr:pic>
  </etc:cellImage>
  <etc:cellImage>
    <xdr:pic>
      <xdr:nvPicPr>
        <xdr:cNvPr id="982" name="ID_EC3ED898B8FA48B08E44313DF163E403"/>
        <xdr:cNvPicPr>
          <a:picLocks noChangeAspect="1"/>
        </xdr:cNvPicPr>
      </xdr:nvPicPr>
      <xdr:blipFill>
        <a:blip r:embed="rId127" cstate="print"/>
        <a:stretch>
          <a:fillRect/>
        </a:stretch>
      </xdr:blipFill>
      <xdr:spPr>
        <a:xfrm>
          <a:off x="6395720" y="125253750"/>
          <a:ext cx="2438400" cy="1371600"/>
        </a:xfrm>
        <a:prstGeom prst="rect">
          <a:avLst/>
        </a:prstGeom>
      </xdr:spPr>
    </xdr:pic>
  </etc:cellImage>
  <etc:cellImage>
    <xdr:pic>
      <xdr:nvPicPr>
        <xdr:cNvPr id="1011" name="ID_F4D539AA250B4DB09B60CE08F1734AC9"/>
        <xdr:cNvPicPr>
          <a:picLocks noChangeAspect="1"/>
        </xdr:cNvPicPr>
      </xdr:nvPicPr>
      <xdr:blipFill>
        <a:blip r:embed="rId162" cstate="print"/>
        <a:stretch>
          <a:fillRect/>
        </a:stretch>
      </xdr:blipFill>
      <xdr:spPr>
        <a:xfrm>
          <a:off x="10746105" y="146589750"/>
          <a:ext cx="2438400" cy="1371600"/>
        </a:xfrm>
        <a:prstGeom prst="rect">
          <a:avLst/>
        </a:prstGeom>
      </xdr:spPr>
    </xdr:pic>
  </etc:cellImage>
  <etc:cellImage>
    <xdr:pic>
      <xdr:nvPicPr>
        <xdr:cNvPr id="1103" name="ID_974A20F47887468799E743D8B6D1BA89"/>
        <xdr:cNvPicPr>
          <a:picLocks noChangeAspect="1"/>
        </xdr:cNvPicPr>
      </xdr:nvPicPr>
      <xdr:blipFill>
        <a:blip r:embed="rId163" cstate="print"/>
        <a:stretch>
          <a:fillRect/>
        </a:stretch>
      </xdr:blipFill>
      <xdr:spPr>
        <a:xfrm>
          <a:off x="10746105" y="216693750"/>
          <a:ext cx="2438400" cy="1371600"/>
        </a:xfrm>
        <a:prstGeom prst="rect">
          <a:avLst/>
        </a:prstGeom>
      </xdr:spPr>
    </xdr:pic>
  </etc:cellImage>
  <etc:cellImage>
    <xdr:pic>
      <xdr:nvPicPr>
        <xdr:cNvPr id="1074" name="ID_4AEA3A7E99BB446FAA079B060115E1D6"/>
        <xdr:cNvPicPr>
          <a:picLocks noChangeAspect="1"/>
        </xdr:cNvPicPr>
      </xdr:nvPicPr>
      <xdr:blipFill>
        <a:blip r:embed="rId164" cstate="print"/>
        <a:stretch>
          <a:fillRect/>
        </a:stretch>
      </xdr:blipFill>
      <xdr:spPr>
        <a:xfrm>
          <a:off x="6395720" y="195357750"/>
          <a:ext cx="2438400" cy="1371600"/>
        </a:xfrm>
        <a:prstGeom prst="rect">
          <a:avLst/>
        </a:prstGeom>
      </xdr:spPr>
    </xdr:pic>
  </etc:cellImage>
  <etc:cellImage>
    <xdr:pic>
      <xdr:nvPicPr>
        <xdr:cNvPr id="984" name="ID_1EFE723C17D045FBBE3CD0499EE1F771"/>
        <xdr:cNvPicPr>
          <a:picLocks noChangeAspect="1"/>
        </xdr:cNvPicPr>
      </xdr:nvPicPr>
      <xdr:blipFill>
        <a:blip r:embed="rId130" cstate="print"/>
        <a:stretch>
          <a:fillRect/>
        </a:stretch>
      </xdr:blipFill>
      <xdr:spPr>
        <a:xfrm>
          <a:off x="6395720" y="126777750"/>
          <a:ext cx="2438400" cy="1371600"/>
        </a:xfrm>
        <a:prstGeom prst="rect">
          <a:avLst/>
        </a:prstGeom>
      </xdr:spPr>
    </xdr:pic>
  </etc:cellImage>
  <etc:cellImage>
    <xdr:pic>
      <xdr:nvPicPr>
        <xdr:cNvPr id="1013" name="ID_290D381BCE0F4AE685B8E6CDAB783D85"/>
        <xdr:cNvPicPr>
          <a:picLocks noChangeAspect="1"/>
        </xdr:cNvPicPr>
      </xdr:nvPicPr>
      <xdr:blipFill>
        <a:blip r:embed="rId165" cstate="print"/>
        <a:stretch>
          <a:fillRect/>
        </a:stretch>
      </xdr:blipFill>
      <xdr:spPr>
        <a:xfrm>
          <a:off x="10746105" y="148113750"/>
          <a:ext cx="2438400" cy="1371600"/>
        </a:xfrm>
        <a:prstGeom prst="rect">
          <a:avLst/>
        </a:prstGeom>
      </xdr:spPr>
    </xdr:pic>
  </etc:cellImage>
  <etc:cellImage>
    <xdr:pic>
      <xdr:nvPicPr>
        <xdr:cNvPr id="986" name="ID_BAFE2E050843474D93B617636D160B02"/>
        <xdr:cNvPicPr>
          <a:picLocks noChangeAspect="1"/>
        </xdr:cNvPicPr>
      </xdr:nvPicPr>
      <xdr:blipFill>
        <a:blip r:embed="rId166" cstate="print"/>
        <a:stretch>
          <a:fillRect/>
        </a:stretch>
      </xdr:blipFill>
      <xdr:spPr>
        <a:xfrm>
          <a:off x="6395720" y="128301750"/>
          <a:ext cx="2438400" cy="1371600"/>
        </a:xfrm>
        <a:prstGeom prst="rect">
          <a:avLst/>
        </a:prstGeom>
      </xdr:spPr>
    </xdr:pic>
  </etc:cellImage>
  <etc:cellImage>
    <xdr:pic>
      <xdr:nvPicPr>
        <xdr:cNvPr id="1015" name="ID_F3DE02AD9E684E08848215775AF0DE7C"/>
        <xdr:cNvPicPr>
          <a:picLocks noChangeAspect="1"/>
        </xdr:cNvPicPr>
      </xdr:nvPicPr>
      <xdr:blipFill>
        <a:blip r:embed="rId167" cstate="print"/>
        <a:stretch>
          <a:fillRect/>
        </a:stretch>
      </xdr:blipFill>
      <xdr:spPr>
        <a:xfrm>
          <a:off x="10746105" y="149637750"/>
          <a:ext cx="2438400" cy="1371600"/>
        </a:xfrm>
        <a:prstGeom prst="rect">
          <a:avLst/>
        </a:prstGeom>
      </xdr:spPr>
    </xdr:pic>
  </etc:cellImage>
  <etc:cellImage>
    <xdr:pic>
      <xdr:nvPicPr>
        <xdr:cNvPr id="988" name="ID_37F48BBAF41843E183055A5D37C2EDFF"/>
        <xdr:cNvPicPr>
          <a:picLocks noChangeAspect="1"/>
        </xdr:cNvPicPr>
      </xdr:nvPicPr>
      <xdr:blipFill>
        <a:blip r:embed="rId136" cstate="print"/>
        <a:stretch>
          <a:fillRect/>
        </a:stretch>
      </xdr:blipFill>
      <xdr:spPr>
        <a:xfrm>
          <a:off x="6395720" y="129825750"/>
          <a:ext cx="2438400" cy="1371600"/>
        </a:xfrm>
        <a:prstGeom prst="rect">
          <a:avLst/>
        </a:prstGeom>
      </xdr:spPr>
    </xdr:pic>
  </etc:cellImage>
  <etc:cellImage>
    <xdr:pic>
      <xdr:nvPicPr>
        <xdr:cNvPr id="1017" name="ID_43BA39571D2941D9A6FA0E1C76938B3F"/>
        <xdr:cNvPicPr>
          <a:picLocks noChangeAspect="1"/>
        </xdr:cNvPicPr>
      </xdr:nvPicPr>
      <xdr:blipFill>
        <a:blip r:embed="rId168" cstate="print"/>
        <a:stretch>
          <a:fillRect/>
        </a:stretch>
      </xdr:blipFill>
      <xdr:spPr>
        <a:xfrm>
          <a:off x="10746105" y="151161750"/>
          <a:ext cx="2438400" cy="1371600"/>
        </a:xfrm>
        <a:prstGeom prst="rect">
          <a:avLst/>
        </a:prstGeom>
      </xdr:spPr>
    </xdr:pic>
  </etc:cellImage>
  <etc:cellImage>
    <xdr:pic>
      <xdr:nvPicPr>
        <xdr:cNvPr id="990" name="ID_68A17846A6594BE5952A554367C63718"/>
        <xdr:cNvPicPr>
          <a:picLocks noChangeAspect="1"/>
        </xdr:cNvPicPr>
      </xdr:nvPicPr>
      <xdr:blipFill>
        <a:blip r:embed="rId169" cstate="print"/>
        <a:stretch>
          <a:fillRect/>
        </a:stretch>
      </xdr:blipFill>
      <xdr:spPr>
        <a:xfrm>
          <a:off x="6395720" y="131349750"/>
          <a:ext cx="2438400" cy="1371600"/>
        </a:xfrm>
        <a:prstGeom prst="rect">
          <a:avLst/>
        </a:prstGeom>
      </xdr:spPr>
    </xdr:pic>
  </etc:cellImage>
  <etc:cellImage>
    <xdr:pic>
      <xdr:nvPicPr>
        <xdr:cNvPr id="1019" name="ID_DA7D23862D4F490FA005D2E6CDEA643D"/>
        <xdr:cNvPicPr>
          <a:picLocks noChangeAspect="1"/>
        </xdr:cNvPicPr>
      </xdr:nvPicPr>
      <xdr:blipFill>
        <a:blip r:embed="rId170" cstate="print"/>
        <a:stretch>
          <a:fillRect/>
        </a:stretch>
      </xdr:blipFill>
      <xdr:spPr>
        <a:xfrm>
          <a:off x="10746105" y="152685750"/>
          <a:ext cx="2438400" cy="1371600"/>
        </a:xfrm>
        <a:prstGeom prst="rect">
          <a:avLst/>
        </a:prstGeom>
      </xdr:spPr>
    </xdr:pic>
  </etc:cellImage>
  <etc:cellImage>
    <xdr:pic>
      <xdr:nvPicPr>
        <xdr:cNvPr id="992" name="ID_A235476904864F6F99B37BDB6089FD4C"/>
        <xdr:cNvPicPr>
          <a:picLocks noChangeAspect="1"/>
        </xdr:cNvPicPr>
      </xdr:nvPicPr>
      <xdr:blipFill>
        <a:blip r:embed="rId142" cstate="print"/>
        <a:stretch>
          <a:fillRect/>
        </a:stretch>
      </xdr:blipFill>
      <xdr:spPr>
        <a:xfrm>
          <a:off x="6395720" y="132873750"/>
          <a:ext cx="2438400" cy="1371600"/>
        </a:xfrm>
        <a:prstGeom prst="rect">
          <a:avLst/>
        </a:prstGeom>
      </xdr:spPr>
    </xdr:pic>
  </etc:cellImage>
  <etc:cellImage>
    <xdr:pic>
      <xdr:nvPicPr>
        <xdr:cNvPr id="1021" name="ID_1B6C9EAC9DC04CFB9D711E7AD1486E01"/>
        <xdr:cNvPicPr>
          <a:picLocks noChangeAspect="1"/>
        </xdr:cNvPicPr>
      </xdr:nvPicPr>
      <xdr:blipFill>
        <a:blip r:embed="rId171" cstate="print"/>
        <a:stretch>
          <a:fillRect/>
        </a:stretch>
      </xdr:blipFill>
      <xdr:spPr>
        <a:xfrm>
          <a:off x="10746105" y="154209750"/>
          <a:ext cx="2438400" cy="1371600"/>
        </a:xfrm>
        <a:prstGeom prst="rect">
          <a:avLst/>
        </a:prstGeom>
      </xdr:spPr>
    </xdr:pic>
  </etc:cellImage>
  <etc:cellImage>
    <xdr:pic>
      <xdr:nvPicPr>
        <xdr:cNvPr id="994" name="ID_FBDE382EC6EE47589C126141641A2511"/>
        <xdr:cNvPicPr>
          <a:picLocks noChangeAspect="1"/>
        </xdr:cNvPicPr>
      </xdr:nvPicPr>
      <xdr:blipFill>
        <a:blip r:embed="rId172" cstate="print"/>
        <a:stretch>
          <a:fillRect/>
        </a:stretch>
      </xdr:blipFill>
      <xdr:spPr>
        <a:xfrm>
          <a:off x="6395720" y="134397750"/>
          <a:ext cx="2438400" cy="1371600"/>
        </a:xfrm>
        <a:prstGeom prst="rect">
          <a:avLst/>
        </a:prstGeom>
      </xdr:spPr>
    </xdr:pic>
  </etc:cellImage>
  <etc:cellImage>
    <xdr:pic>
      <xdr:nvPicPr>
        <xdr:cNvPr id="1023" name="ID_5C77F3AC083942FE93F97124F907A213"/>
        <xdr:cNvPicPr>
          <a:picLocks noChangeAspect="1"/>
        </xdr:cNvPicPr>
      </xdr:nvPicPr>
      <xdr:blipFill>
        <a:blip r:embed="rId173" cstate="print"/>
        <a:stretch>
          <a:fillRect/>
        </a:stretch>
      </xdr:blipFill>
      <xdr:spPr>
        <a:xfrm>
          <a:off x="10746105" y="155733750"/>
          <a:ext cx="2438400" cy="1371600"/>
        </a:xfrm>
        <a:prstGeom prst="rect">
          <a:avLst/>
        </a:prstGeom>
      </xdr:spPr>
    </xdr:pic>
  </etc:cellImage>
  <etc:cellImage>
    <xdr:pic>
      <xdr:nvPicPr>
        <xdr:cNvPr id="996" name="ID_DD7D2F69D40A42E0BC551D9B8C8A1277"/>
        <xdr:cNvPicPr>
          <a:picLocks noChangeAspect="1"/>
        </xdr:cNvPicPr>
      </xdr:nvPicPr>
      <xdr:blipFill>
        <a:blip r:embed="rId146" cstate="print"/>
        <a:stretch>
          <a:fillRect/>
        </a:stretch>
      </xdr:blipFill>
      <xdr:spPr>
        <a:xfrm>
          <a:off x="6395720" y="135921750"/>
          <a:ext cx="2438400" cy="1371600"/>
        </a:xfrm>
        <a:prstGeom prst="rect">
          <a:avLst/>
        </a:prstGeom>
      </xdr:spPr>
    </xdr:pic>
  </etc:cellImage>
  <etc:cellImage>
    <xdr:pic>
      <xdr:nvPicPr>
        <xdr:cNvPr id="1025" name="ID_FD3BB25625884D1B9D9C0CA3F1E0A386"/>
        <xdr:cNvPicPr>
          <a:picLocks noChangeAspect="1"/>
        </xdr:cNvPicPr>
      </xdr:nvPicPr>
      <xdr:blipFill>
        <a:blip r:embed="rId174" cstate="print"/>
        <a:stretch>
          <a:fillRect/>
        </a:stretch>
      </xdr:blipFill>
      <xdr:spPr>
        <a:xfrm>
          <a:off x="10746105" y="157257750"/>
          <a:ext cx="2438400" cy="1371600"/>
        </a:xfrm>
        <a:prstGeom prst="rect">
          <a:avLst/>
        </a:prstGeom>
      </xdr:spPr>
    </xdr:pic>
  </etc:cellImage>
  <etc:cellImage>
    <xdr:pic>
      <xdr:nvPicPr>
        <xdr:cNvPr id="998" name="ID_5D2C1B01DE6D4D6FA45B1B2846FBA227"/>
        <xdr:cNvPicPr>
          <a:picLocks noChangeAspect="1"/>
        </xdr:cNvPicPr>
      </xdr:nvPicPr>
      <xdr:blipFill>
        <a:blip r:embed="rId175" cstate="print"/>
        <a:stretch>
          <a:fillRect/>
        </a:stretch>
      </xdr:blipFill>
      <xdr:spPr>
        <a:xfrm>
          <a:off x="6395720" y="137445750"/>
          <a:ext cx="2438400" cy="1371600"/>
        </a:xfrm>
        <a:prstGeom prst="rect">
          <a:avLst/>
        </a:prstGeom>
      </xdr:spPr>
    </xdr:pic>
  </etc:cellImage>
  <etc:cellImage>
    <xdr:pic>
      <xdr:nvPicPr>
        <xdr:cNvPr id="1027" name="ID_EC310A8CF6B6423B9D2E62BC01AB5797"/>
        <xdr:cNvPicPr>
          <a:picLocks noChangeAspect="1"/>
        </xdr:cNvPicPr>
      </xdr:nvPicPr>
      <xdr:blipFill>
        <a:blip r:embed="rId176" cstate="print"/>
        <a:stretch>
          <a:fillRect/>
        </a:stretch>
      </xdr:blipFill>
      <xdr:spPr>
        <a:xfrm>
          <a:off x="10746105" y="158781750"/>
          <a:ext cx="2438400" cy="1371600"/>
        </a:xfrm>
        <a:prstGeom prst="rect">
          <a:avLst/>
        </a:prstGeom>
      </xdr:spPr>
    </xdr:pic>
  </etc:cellImage>
  <etc:cellImage>
    <xdr:pic>
      <xdr:nvPicPr>
        <xdr:cNvPr id="1000" name="ID_FEF69ABAF52842D8B7E5C2AB6DFBFA68"/>
        <xdr:cNvPicPr>
          <a:picLocks noChangeAspect="1"/>
        </xdr:cNvPicPr>
      </xdr:nvPicPr>
      <xdr:blipFill>
        <a:blip r:embed="rId177" cstate="print"/>
        <a:stretch>
          <a:fillRect/>
        </a:stretch>
      </xdr:blipFill>
      <xdr:spPr>
        <a:xfrm>
          <a:off x="6395720" y="138969750"/>
          <a:ext cx="2438400" cy="1371600"/>
        </a:xfrm>
        <a:prstGeom prst="rect">
          <a:avLst/>
        </a:prstGeom>
      </xdr:spPr>
    </xdr:pic>
  </etc:cellImage>
  <etc:cellImage>
    <xdr:pic>
      <xdr:nvPicPr>
        <xdr:cNvPr id="1029" name="ID_A3F30C5F2C054606A037F0820B9C2719"/>
        <xdr:cNvPicPr>
          <a:picLocks noChangeAspect="1"/>
        </xdr:cNvPicPr>
      </xdr:nvPicPr>
      <xdr:blipFill>
        <a:blip r:embed="rId178" cstate="print"/>
        <a:stretch>
          <a:fillRect/>
        </a:stretch>
      </xdr:blipFill>
      <xdr:spPr>
        <a:xfrm>
          <a:off x="10746105" y="160305750"/>
          <a:ext cx="2438400" cy="1371600"/>
        </a:xfrm>
        <a:prstGeom prst="rect">
          <a:avLst/>
        </a:prstGeom>
      </xdr:spPr>
    </xdr:pic>
  </etc:cellImage>
  <etc:cellImage>
    <xdr:pic>
      <xdr:nvPicPr>
        <xdr:cNvPr id="1002" name="ID_E7D356DA86A549DF90AEA2706FBD21B3"/>
        <xdr:cNvPicPr>
          <a:picLocks noChangeAspect="1"/>
        </xdr:cNvPicPr>
      </xdr:nvPicPr>
      <xdr:blipFill>
        <a:blip r:embed="rId152" cstate="print"/>
        <a:stretch>
          <a:fillRect/>
        </a:stretch>
      </xdr:blipFill>
      <xdr:spPr>
        <a:xfrm>
          <a:off x="6395720" y="140493750"/>
          <a:ext cx="2438400" cy="1371600"/>
        </a:xfrm>
        <a:prstGeom prst="rect">
          <a:avLst/>
        </a:prstGeom>
      </xdr:spPr>
    </xdr:pic>
  </etc:cellImage>
  <etc:cellImage>
    <xdr:pic>
      <xdr:nvPicPr>
        <xdr:cNvPr id="1031" name="ID_D8DFB7C634654BEB85A68F4FCD6AFE5D"/>
        <xdr:cNvPicPr>
          <a:picLocks noChangeAspect="1"/>
        </xdr:cNvPicPr>
      </xdr:nvPicPr>
      <xdr:blipFill>
        <a:blip r:embed="rId179" cstate="print"/>
        <a:stretch>
          <a:fillRect/>
        </a:stretch>
      </xdr:blipFill>
      <xdr:spPr>
        <a:xfrm>
          <a:off x="10746105" y="161829750"/>
          <a:ext cx="2438400" cy="1371600"/>
        </a:xfrm>
        <a:prstGeom prst="rect">
          <a:avLst/>
        </a:prstGeom>
      </xdr:spPr>
    </xdr:pic>
  </etc:cellImage>
  <etc:cellImage>
    <xdr:pic>
      <xdr:nvPicPr>
        <xdr:cNvPr id="1004" name="ID_B7C1D6A01F5643C49FFEEEB4EF25A0C1"/>
        <xdr:cNvPicPr>
          <a:picLocks noChangeAspect="1"/>
        </xdr:cNvPicPr>
      </xdr:nvPicPr>
      <xdr:blipFill>
        <a:blip r:embed="rId180" cstate="print"/>
        <a:stretch>
          <a:fillRect/>
        </a:stretch>
      </xdr:blipFill>
      <xdr:spPr>
        <a:xfrm>
          <a:off x="6395720" y="142017750"/>
          <a:ext cx="2438400" cy="1371600"/>
        </a:xfrm>
        <a:prstGeom prst="rect">
          <a:avLst/>
        </a:prstGeom>
      </xdr:spPr>
    </xdr:pic>
  </etc:cellImage>
  <etc:cellImage>
    <xdr:pic>
      <xdr:nvPicPr>
        <xdr:cNvPr id="1033" name="ID_5C021EFD5396420096B374CABD12310F"/>
        <xdr:cNvPicPr>
          <a:picLocks noChangeAspect="1"/>
        </xdr:cNvPicPr>
      </xdr:nvPicPr>
      <xdr:blipFill>
        <a:blip r:embed="rId181" cstate="print"/>
        <a:stretch>
          <a:fillRect/>
        </a:stretch>
      </xdr:blipFill>
      <xdr:spPr>
        <a:xfrm>
          <a:off x="10746105" y="163353750"/>
          <a:ext cx="2438400" cy="1371600"/>
        </a:xfrm>
        <a:prstGeom prst="rect">
          <a:avLst/>
        </a:prstGeom>
      </xdr:spPr>
    </xdr:pic>
  </etc:cellImage>
  <etc:cellImage>
    <xdr:pic>
      <xdr:nvPicPr>
        <xdr:cNvPr id="1006" name="ID_9BF725BBC4A04F3D99E77C638FF8ED19"/>
        <xdr:cNvPicPr>
          <a:picLocks noChangeAspect="1"/>
        </xdr:cNvPicPr>
      </xdr:nvPicPr>
      <xdr:blipFill>
        <a:blip r:embed="rId157" cstate="print"/>
        <a:stretch>
          <a:fillRect/>
        </a:stretch>
      </xdr:blipFill>
      <xdr:spPr>
        <a:xfrm>
          <a:off x="6395720" y="143541750"/>
          <a:ext cx="2438400" cy="1371600"/>
        </a:xfrm>
        <a:prstGeom prst="rect">
          <a:avLst/>
        </a:prstGeom>
      </xdr:spPr>
    </xdr:pic>
  </etc:cellImage>
  <etc:cellImage>
    <xdr:pic>
      <xdr:nvPicPr>
        <xdr:cNvPr id="1035" name="ID_2480751A2DC34A14837F3C73956D8438"/>
        <xdr:cNvPicPr>
          <a:picLocks noChangeAspect="1"/>
        </xdr:cNvPicPr>
      </xdr:nvPicPr>
      <xdr:blipFill>
        <a:blip r:embed="rId182" cstate="print"/>
        <a:stretch>
          <a:fillRect/>
        </a:stretch>
      </xdr:blipFill>
      <xdr:spPr>
        <a:xfrm>
          <a:off x="10746105" y="164877750"/>
          <a:ext cx="2438400" cy="1371600"/>
        </a:xfrm>
        <a:prstGeom prst="rect">
          <a:avLst/>
        </a:prstGeom>
      </xdr:spPr>
    </xdr:pic>
  </etc:cellImage>
  <etc:cellImage>
    <xdr:pic>
      <xdr:nvPicPr>
        <xdr:cNvPr id="1008" name="ID_806C869AF5974F04B2F2AC7BA69D6C88"/>
        <xdr:cNvPicPr>
          <a:picLocks noChangeAspect="1"/>
        </xdr:cNvPicPr>
      </xdr:nvPicPr>
      <xdr:blipFill>
        <a:blip r:embed="rId183" cstate="print"/>
        <a:stretch>
          <a:fillRect/>
        </a:stretch>
      </xdr:blipFill>
      <xdr:spPr>
        <a:xfrm>
          <a:off x="6395720" y="145065750"/>
          <a:ext cx="2438400" cy="1371600"/>
        </a:xfrm>
        <a:prstGeom prst="rect">
          <a:avLst/>
        </a:prstGeom>
      </xdr:spPr>
    </xdr:pic>
  </etc:cellImage>
  <etc:cellImage>
    <xdr:pic>
      <xdr:nvPicPr>
        <xdr:cNvPr id="1037" name="ID_5534E6F7382A4A67B5AF467832B374E0"/>
        <xdr:cNvPicPr>
          <a:picLocks noChangeAspect="1"/>
        </xdr:cNvPicPr>
      </xdr:nvPicPr>
      <xdr:blipFill>
        <a:blip r:embed="rId184" cstate="print"/>
        <a:stretch>
          <a:fillRect/>
        </a:stretch>
      </xdr:blipFill>
      <xdr:spPr>
        <a:xfrm>
          <a:off x="10746105" y="166401750"/>
          <a:ext cx="2438400" cy="1371600"/>
        </a:xfrm>
        <a:prstGeom prst="rect">
          <a:avLst/>
        </a:prstGeom>
      </xdr:spPr>
    </xdr:pic>
  </etc:cellImage>
  <etc:cellImage>
    <xdr:pic>
      <xdr:nvPicPr>
        <xdr:cNvPr id="1010" name="ID_E8EAB5CB846E4258B35A84AF13DFA7CA"/>
        <xdr:cNvPicPr>
          <a:picLocks noChangeAspect="1"/>
        </xdr:cNvPicPr>
      </xdr:nvPicPr>
      <xdr:blipFill>
        <a:blip r:embed="rId185" cstate="print"/>
        <a:stretch>
          <a:fillRect/>
        </a:stretch>
      </xdr:blipFill>
      <xdr:spPr>
        <a:xfrm>
          <a:off x="6395720" y="146589750"/>
          <a:ext cx="2438400" cy="1371600"/>
        </a:xfrm>
        <a:prstGeom prst="rect">
          <a:avLst/>
        </a:prstGeom>
      </xdr:spPr>
    </xdr:pic>
  </etc:cellImage>
  <etc:cellImage>
    <xdr:pic>
      <xdr:nvPicPr>
        <xdr:cNvPr id="1039" name="ID_333979D0D5B44F019C490FFE785BBF5E"/>
        <xdr:cNvPicPr>
          <a:picLocks noChangeAspect="1"/>
        </xdr:cNvPicPr>
      </xdr:nvPicPr>
      <xdr:blipFill>
        <a:blip r:embed="rId186" cstate="print"/>
        <a:stretch>
          <a:fillRect/>
        </a:stretch>
      </xdr:blipFill>
      <xdr:spPr>
        <a:xfrm>
          <a:off x="10746105" y="167925750"/>
          <a:ext cx="2438400" cy="1371600"/>
        </a:xfrm>
        <a:prstGeom prst="rect">
          <a:avLst/>
        </a:prstGeom>
      </xdr:spPr>
    </xdr:pic>
  </etc:cellImage>
  <etc:cellImage>
    <xdr:pic>
      <xdr:nvPicPr>
        <xdr:cNvPr id="1012" name="ID_990E3C57EA1A4AE4949B31D8C5AA508A"/>
        <xdr:cNvPicPr>
          <a:picLocks noChangeAspect="1"/>
        </xdr:cNvPicPr>
      </xdr:nvPicPr>
      <xdr:blipFill>
        <a:blip r:embed="rId165" cstate="print"/>
        <a:stretch>
          <a:fillRect/>
        </a:stretch>
      </xdr:blipFill>
      <xdr:spPr>
        <a:xfrm>
          <a:off x="6395720" y="148113750"/>
          <a:ext cx="2438400" cy="1371600"/>
        </a:xfrm>
        <a:prstGeom prst="rect">
          <a:avLst/>
        </a:prstGeom>
      </xdr:spPr>
    </xdr:pic>
  </etc:cellImage>
  <etc:cellImage>
    <xdr:pic>
      <xdr:nvPicPr>
        <xdr:cNvPr id="1041" name="ID_6181773B644C4FB7AD5DA70AFEE27A84"/>
        <xdr:cNvPicPr>
          <a:picLocks noChangeAspect="1"/>
        </xdr:cNvPicPr>
      </xdr:nvPicPr>
      <xdr:blipFill>
        <a:blip r:embed="rId187" cstate="print"/>
        <a:stretch>
          <a:fillRect/>
        </a:stretch>
      </xdr:blipFill>
      <xdr:spPr>
        <a:xfrm>
          <a:off x="10746105" y="169449750"/>
          <a:ext cx="2438400" cy="1371600"/>
        </a:xfrm>
        <a:prstGeom prst="rect">
          <a:avLst/>
        </a:prstGeom>
      </xdr:spPr>
    </xdr:pic>
  </etc:cellImage>
  <etc:cellImage>
    <xdr:pic>
      <xdr:nvPicPr>
        <xdr:cNvPr id="1014" name="ID_305B270A4580447DB5B612C01C0513AA"/>
        <xdr:cNvPicPr>
          <a:picLocks noChangeAspect="1"/>
        </xdr:cNvPicPr>
      </xdr:nvPicPr>
      <xdr:blipFill>
        <a:blip r:embed="rId167" cstate="print"/>
        <a:stretch>
          <a:fillRect/>
        </a:stretch>
      </xdr:blipFill>
      <xdr:spPr>
        <a:xfrm>
          <a:off x="6395720" y="149637750"/>
          <a:ext cx="2438400" cy="1371600"/>
        </a:xfrm>
        <a:prstGeom prst="rect">
          <a:avLst/>
        </a:prstGeom>
      </xdr:spPr>
    </xdr:pic>
  </etc:cellImage>
  <etc:cellImage>
    <xdr:pic>
      <xdr:nvPicPr>
        <xdr:cNvPr id="1043" name="ID_3E22F04E43E44D6083455611A294FFC6"/>
        <xdr:cNvPicPr>
          <a:picLocks noChangeAspect="1"/>
        </xdr:cNvPicPr>
      </xdr:nvPicPr>
      <xdr:blipFill>
        <a:blip r:embed="rId188" cstate="print"/>
        <a:stretch>
          <a:fillRect/>
        </a:stretch>
      </xdr:blipFill>
      <xdr:spPr>
        <a:xfrm>
          <a:off x="10746105" y="170973750"/>
          <a:ext cx="2438400" cy="1371600"/>
        </a:xfrm>
        <a:prstGeom prst="rect">
          <a:avLst/>
        </a:prstGeom>
      </xdr:spPr>
    </xdr:pic>
  </etc:cellImage>
  <etc:cellImage>
    <xdr:pic>
      <xdr:nvPicPr>
        <xdr:cNvPr id="1016" name="ID_44901FCE4CD647A38474B3348DC36B28"/>
        <xdr:cNvPicPr>
          <a:picLocks noChangeAspect="1"/>
        </xdr:cNvPicPr>
      </xdr:nvPicPr>
      <xdr:blipFill>
        <a:blip r:embed="rId168" cstate="print"/>
        <a:stretch>
          <a:fillRect/>
        </a:stretch>
      </xdr:blipFill>
      <xdr:spPr>
        <a:xfrm>
          <a:off x="6395720" y="151161750"/>
          <a:ext cx="2438400" cy="1371600"/>
        </a:xfrm>
        <a:prstGeom prst="rect">
          <a:avLst/>
        </a:prstGeom>
      </xdr:spPr>
    </xdr:pic>
  </etc:cellImage>
  <etc:cellImage>
    <xdr:pic>
      <xdr:nvPicPr>
        <xdr:cNvPr id="1045" name="ID_28B340A1986C4A9489031134886AB3BF"/>
        <xdr:cNvPicPr>
          <a:picLocks noChangeAspect="1"/>
        </xdr:cNvPicPr>
      </xdr:nvPicPr>
      <xdr:blipFill>
        <a:blip r:embed="rId189" cstate="print"/>
        <a:stretch>
          <a:fillRect/>
        </a:stretch>
      </xdr:blipFill>
      <xdr:spPr>
        <a:xfrm>
          <a:off x="10746105" y="172497750"/>
          <a:ext cx="2438400" cy="1371600"/>
        </a:xfrm>
        <a:prstGeom prst="rect">
          <a:avLst/>
        </a:prstGeom>
      </xdr:spPr>
    </xdr:pic>
  </etc:cellImage>
  <etc:cellImage>
    <xdr:pic>
      <xdr:nvPicPr>
        <xdr:cNvPr id="1018" name="ID_DB81579951F9455398C4CE114FBA6530"/>
        <xdr:cNvPicPr>
          <a:picLocks noChangeAspect="1"/>
        </xdr:cNvPicPr>
      </xdr:nvPicPr>
      <xdr:blipFill>
        <a:blip r:embed="rId190" cstate="print"/>
        <a:stretch>
          <a:fillRect/>
        </a:stretch>
      </xdr:blipFill>
      <xdr:spPr>
        <a:xfrm>
          <a:off x="6395720" y="152685750"/>
          <a:ext cx="2438400" cy="1371600"/>
        </a:xfrm>
        <a:prstGeom prst="rect">
          <a:avLst/>
        </a:prstGeom>
      </xdr:spPr>
    </xdr:pic>
  </etc:cellImage>
  <etc:cellImage>
    <xdr:pic>
      <xdr:nvPicPr>
        <xdr:cNvPr id="1047" name="ID_38B102D8234843A39ECC5A493F6AA384"/>
        <xdr:cNvPicPr>
          <a:picLocks noChangeAspect="1"/>
        </xdr:cNvPicPr>
      </xdr:nvPicPr>
      <xdr:blipFill>
        <a:blip r:embed="rId129" cstate="print"/>
        <a:stretch>
          <a:fillRect/>
        </a:stretch>
      </xdr:blipFill>
      <xdr:spPr>
        <a:xfrm>
          <a:off x="10746105" y="174021750"/>
          <a:ext cx="2438400" cy="1371600"/>
        </a:xfrm>
        <a:prstGeom prst="rect">
          <a:avLst/>
        </a:prstGeom>
      </xdr:spPr>
    </xdr:pic>
  </etc:cellImage>
  <etc:cellImage>
    <xdr:pic>
      <xdr:nvPicPr>
        <xdr:cNvPr id="1020" name="ID_4132F88B16B54BDB955DF8844020B339"/>
        <xdr:cNvPicPr>
          <a:picLocks noChangeAspect="1"/>
        </xdr:cNvPicPr>
      </xdr:nvPicPr>
      <xdr:blipFill>
        <a:blip r:embed="rId191" cstate="print"/>
        <a:stretch>
          <a:fillRect/>
        </a:stretch>
      </xdr:blipFill>
      <xdr:spPr>
        <a:xfrm>
          <a:off x="6395720" y="154209750"/>
          <a:ext cx="2438400" cy="1371600"/>
        </a:xfrm>
        <a:prstGeom prst="rect">
          <a:avLst/>
        </a:prstGeom>
      </xdr:spPr>
    </xdr:pic>
  </etc:cellImage>
  <etc:cellImage>
    <xdr:pic>
      <xdr:nvPicPr>
        <xdr:cNvPr id="1049" name="ID_F659CF6F19E547C18CC60C279A943D48"/>
        <xdr:cNvPicPr>
          <a:picLocks noChangeAspect="1"/>
        </xdr:cNvPicPr>
      </xdr:nvPicPr>
      <xdr:blipFill>
        <a:blip r:embed="rId132" cstate="print"/>
        <a:stretch>
          <a:fillRect/>
        </a:stretch>
      </xdr:blipFill>
      <xdr:spPr>
        <a:xfrm>
          <a:off x="10746105" y="175545750"/>
          <a:ext cx="2438400" cy="1371600"/>
        </a:xfrm>
        <a:prstGeom prst="rect">
          <a:avLst/>
        </a:prstGeom>
      </xdr:spPr>
    </xdr:pic>
  </etc:cellImage>
  <etc:cellImage>
    <xdr:pic>
      <xdr:nvPicPr>
        <xdr:cNvPr id="1022" name="ID_5133880E2A0842489D2B9B08C8B58187"/>
        <xdr:cNvPicPr>
          <a:picLocks noChangeAspect="1"/>
        </xdr:cNvPicPr>
      </xdr:nvPicPr>
      <xdr:blipFill>
        <a:blip r:embed="rId192" cstate="print"/>
        <a:stretch>
          <a:fillRect/>
        </a:stretch>
      </xdr:blipFill>
      <xdr:spPr>
        <a:xfrm>
          <a:off x="6395720" y="155733750"/>
          <a:ext cx="2438400" cy="1371600"/>
        </a:xfrm>
        <a:prstGeom prst="rect">
          <a:avLst/>
        </a:prstGeom>
      </xdr:spPr>
    </xdr:pic>
  </etc:cellImage>
  <etc:cellImage>
    <xdr:pic>
      <xdr:nvPicPr>
        <xdr:cNvPr id="1051" name="ID_F53811BBE2394799AA2DF1D7FCD9C4D9"/>
        <xdr:cNvPicPr>
          <a:picLocks noChangeAspect="1"/>
        </xdr:cNvPicPr>
      </xdr:nvPicPr>
      <xdr:blipFill>
        <a:blip r:embed="rId134" cstate="print"/>
        <a:stretch>
          <a:fillRect/>
        </a:stretch>
      </xdr:blipFill>
      <xdr:spPr>
        <a:xfrm>
          <a:off x="10746105" y="177069750"/>
          <a:ext cx="2438400" cy="1371600"/>
        </a:xfrm>
        <a:prstGeom prst="rect">
          <a:avLst/>
        </a:prstGeom>
      </xdr:spPr>
    </xdr:pic>
  </etc:cellImage>
  <etc:cellImage>
    <xdr:pic>
      <xdr:nvPicPr>
        <xdr:cNvPr id="1024" name="ID_C6838DD36FC2402CAB2F446B13E242E4"/>
        <xdr:cNvPicPr>
          <a:picLocks noChangeAspect="1"/>
        </xdr:cNvPicPr>
      </xdr:nvPicPr>
      <xdr:blipFill>
        <a:blip r:embed="rId193" cstate="print"/>
        <a:stretch>
          <a:fillRect/>
        </a:stretch>
      </xdr:blipFill>
      <xdr:spPr>
        <a:xfrm>
          <a:off x="6395720" y="157257750"/>
          <a:ext cx="2438400" cy="1371600"/>
        </a:xfrm>
        <a:prstGeom prst="rect">
          <a:avLst/>
        </a:prstGeom>
      </xdr:spPr>
    </xdr:pic>
  </etc:cellImage>
  <etc:cellImage>
    <xdr:pic>
      <xdr:nvPicPr>
        <xdr:cNvPr id="1053" name="ID_B8B0A955F1AD4EA7850AF807A29DFF4C"/>
        <xdr:cNvPicPr>
          <a:picLocks noChangeAspect="1"/>
        </xdr:cNvPicPr>
      </xdr:nvPicPr>
      <xdr:blipFill>
        <a:blip r:embed="rId138" cstate="print"/>
        <a:stretch>
          <a:fillRect/>
        </a:stretch>
      </xdr:blipFill>
      <xdr:spPr>
        <a:xfrm>
          <a:off x="10746105" y="178593750"/>
          <a:ext cx="2438400" cy="1371600"/>
        </a:xfrm>
        <a:prstGeom prst="rect">
          <a:avLst/>
        </a:prstGeom>
      </xdr:spPr>
    </xdr:pic>
  </etc:cellImage>
  <etc:cellImage>
    <xdr:pic>
      <xdr:nvPicPr>
        <xdr:cNvPr id="1026" name="ID_14C5920CA4A14C2898FFCEF3782AA189"/>
        <xdr:cNvPicPr>
          <a:picLocks noChangeAspect="1"/>
        </xdr:cNvPicPr>
      </xdr:nvPicPr>
      <xdr:blipFill>
        <a:blip r:embed="rId176" cstate="print"/>
        <a:stretch>
          <a:fillRect/>
        </a:stretch>
      </xdr:blipFill>
      <xdr:spPr>
        <a:xfrm>
          <a:off x="6395720" y="158781750"/>
          <a:ext cx="2438400" cy="1371600"/>
        </a:xfrm>
        <a:prstGeom prst="rect">
          <a:avLst/>
        </a:prstGeom>
      </xdr:spPr>
    </xdr:pic>
  </etc:cellImage>
  <etc:cellImage>
    <xdr:pic>
      <xdr:nvPicPr>
        <xdr:cNvPr id="1055" name="ID_3CDF110807F54C98B1EF6891813CF552"/>
        <xdr:cNvPicPr>
          <a:picLocks noChangeAspect="1"/>
        </xdr:cNvPicPr>
      </xdr:nvPicPr>
      <xdr:blipFill>
        <a:blip r:embed="rId194" cstate="print"/>
        <a:stretch>
          <a:fillRect/>
        </a:stretch>
      </xdr:blipFill>
      <xdr:spPr>
        <a:xfrm>
          <a:off x="10746105" y="180117750"/>
          <a:ext cx="2438400" cy="1371600"/>
        </a:xfrm>
        <a:prstGeom prst="rect">
          <a:avLst/>
        </a:prstGeom>
      </xdr:spPr>
    </xdr:pic>
  </etc:cellImage>
  <etc:cellImage>
    <xdr:pic>
      <xdr:nvPicPr>
        <xdr:cNvPr id="1028" name="ID_2330AF9B9E724F17A069B98C07099557"/>
        <xdr:cNvPicPr>
          <a:picLocks noChangeAspect="1"/>
        </xdr:cNvPicPr>
      </xdr:nvPicPr>
      <xdr:blipFill>
        <a:blip r:embed="rId178" cstate="print"/>
        <a:stretch>
          <a:fillRect/>
        </a:stretch>
      </xdr:blipFill>
      <xdr:spPr>
        <a:xfrm>
          <a:off x="6395720" y="160305750"/>
          <a:ext cx="2438400" cy="1371600"/>
        </a:xfrm>
        <a:prstGeom prst="rect">
          <a:avLst/>
        </a:prstGeom>
      </xdr:spPr>
    </xdr:pic>
  </etc:cellImage>
  <etc:cellImage>
    <xdr:pic>
      <xdr:nvPicPr>
        <xdr:cNvPr id="1057" name="ID_A67E33532A354ABF9E8DC1EAD009ED01"/>
        <xdr:cNvPicPr>
          <a:picLocks noChangeAspect="1"/>
        </xdr:cNvPicPr>
      </xdr:nvPicPr>
      <xdr:blipFill>
        <a:blip r:embed="rId195" cstate="print"/>
        <a:stretch>
          <a:fillRect/>
        </a:stretch>
      </xdr:blipFill>
      <xdr:spPr>
        <a:xfrm>
          <a:off x="10746105" y="181641750"/>
          <a:ext cx="2438400" cy="1371600"/>
        </a:xfrm>
        <a:prstGeom prst="rect">
          <a:avLst/>
        </a:prstGeom>
      </xdr:spPr>
    </xdr:pic>
  </etc:cellImage>
  <etc:cellImage>
    <xdr:pic>
      <xdr:nvPicPr>
        <xdr:cNvPr id="1030" name="ID_C9F82FC07AE94AAA9DEC85C5967443D1"/>
        <xdr:cNvPicPr>
          <a:picLocks noChangeAspect="1"/>
        </xdr:cNvPicPr>
      </xdr:nvPicPr>
      <xdr:blipFill>
        <a:blip r:embed="rId179" cstate="print"/>
        <a:stretch>
          <a:fillRect/>
        </a:stretch>
      </xdr:blipFill>
      <xdr:spPr>
        <a:xfrm>
          <a:off x="6395720" y="161829750"/>
          <a:ext cx="2438400" cy="1371600"/>
        </a:xfrm>
        <a:prstGeom prst="rect">
          <a:avLst/>
        </a:prstGeom>
      </xdr:spPr>
    </xdr:pic>
  </etc:cellImage>
  <etc:cellImage>
    <xdr:pic>
      <xdr:nvPicPr>
        <xdr:cNvPr id="1059" name="ID_47B7EEBBA319459983891DA0BCAD4E4E"/>
        <xdr:cNvPicPr>
          <a:picLocks noChangeAspect="1"/>
        </xdr:cNvPicPr>
      </xdr:nvPicPr>
      <xdr:blipFill>
        <a:blip r:embed="rId196" cstate="print"/>
        <a:stretch>
          <a:fillRect/>
        </a:stretch>
      </xdr:blipFill>
      <xdr:spPr>
        <a:xfrm>
          <a:off x="10746105" y="183165750"/>
          <a:ext cx="2438400" cy="1371600"/>
        </a:xfrm>
        <a:prstGeom prst="rect">
          <a:avLst/>
        </a:prstGeom>
      </xdr:spPr>
    </xdr:pic>
  </etc:cellImage>
  <etc:cellImage>
    <xdr:pic>
      <xdr:nvPicPr>
        <xdr:cNvPr id="1032" name="ID_8F0D89998CC6463ABF17A8762AD3E918"/>
        <xdr:cNvPicPr>
          <a:picLocks noChangeAspect="1"/>
        </xdr:cNvPicPr>
      </xdr:nvPicPr>
      <xdr:blipFill>
        <a:blip r:embed="rId197" cstate="print"/>
        <a:stretch>
          <a:fillRect/>
        </a:stretch>
      </xdr:blipFill>
      <xdr:spPr>
        <a:xfrm>
          <a:off x="6395720" y="163353750"/>
          <a:ext cx="2438400" cy="1371600"/>
        </a:xfrm>
        <a:prstGeom prst="rect">
          <a:avLst/>
        </a:prstGeom>
      </xdr:spPr>
    </xdr:pic>
  </etc:cellImage>
  <etc:cellImage>
    <xdr:pic>
      <xdr:nvPicPr>
        <xdr:cNvPr id="1061" name="ID_1565A916B1514F9ABBFEEDEBCAF1AE8F"/>
        <xdr:cNvPicPr>
          <a:picLocks noChangeAspect="1"/>
        </xdr:cNvPicPr>
      </xdr:nvPicPr>
      <xdr:blipFill>
        <a:blip r:embed="rId198" cstate="print"/>
        <a:stretch>
          <a:fillRect/>
        </a:stretch>
      </xdr:blipFill>
      <xdr:spPr>
        <a:xfrm>
          <a:off x="10746105" y="184689750"/>
          <a:ext cx="2438400" cy="1371600"/>
        </a:xfrm>
        <a:prstGeom prst="rect">
          <a:avLst/>
        </a:prstGeom>
      </xdr:spPr>
    </xdr:pic>
  </etc:cellImage>
  <etc:cellImage>
    <xdr:pic>
      <xdr:nvPicPr>
        <xdr:cNvPr id="1034" name="ID_7B661A7AEAC5426D915FDC65A443F8F2"/>
        <xdr:cNvPicPr>
          <a:picLocks noChangeAspect="1"/>
        </xdr:cNvPicPr>
      </xdr:nvPicPr>
      <xdr:blipFill>
        <a:blip r:embed="rId182" cstate="print"/>
        <a:stretch>
          <a:fillRect/>
        </a:stretch>
      </xdr:blipFill>
      <xdr:spPr>
        <a:xfrm>
          <a:off x="6395720" y="164877750"/>
          <a:ext cx="2438400" cy="1371600"/>
        </a:xfrm>
        <a:prstGeom prst="rect">
          <a:avLst/>
        </a:prstGeom>
      </xdr:spPr>
    </xdr:pic>
  </etc:cellImage>
  <etc:cellImage>
    <xdr:pic>
      <xdr:nvPicPr>
        <xdr:cNvPr id="1063" name="ID_656741EEA2DD417795104D481A029FAB"/>
        <xdr:cNvPicPr>
          <a:picLocks noChangeAspect="1"/>
        </xdr:cNvPicPr>
      </xdr:nvPicPr>
      <xdr:blipFill>
        <a:blip r:embed="rId199" cstate="print"/>
        <a:stretch>
          <a:fillRect/>
        </a:stretch>
      </xdr:blipFill>
      <xdr:spPr>
        <a:xfrm>
          <a:off x="10746105" y="186213750"/>
          <a:ext cx="2438400" cy="1371600"/>
        </a:xfrm>
        <a:prstGeom prst="rect">
          <a:avLst/>
        </a:prstGeom>
      </xdr:spPr>
    </xdr:pic>
  </etc:cellImage>
  <etc:cellImage>
    <xdr:pic>
      <xdr:nvPicPr>
        <xdr:cNvPr id="1036" name="ID_E7F9F9FDAFAF454396EF7CB96795A1EC"/>
        <xdr:cNvPicPr>
          <a:picLocks noChangeAspect="1"/>
        </xdr:cNvPicPr>
      </xdr:nvPicPr>
      <xdr:blipFill>
        <a:blip r:embed="rId184" cstate="print"/>
        <a:stretch>
          <a:fillRect/>
        </a:stretch>
      </xdr:blipFill>
      <xdr:spPr>
        <a:xfrm>
          <a:off x="6395720" y="166401750"/>
          <a:ext cx="2438400" cy="1371600"/>
        </a:xfrm>
        <a:prstGeom prst="rect">
          <a:avLst/>
        </a:prstGeom>
      </xdr:spPr>
    </xdr:pic>
  </etc:cellImage>
  <etc:cellImage>
    <xdr:pic>
      <xdr:nvPicPr>
        <xdr:cNvPr id="1065" name="ID_4CB5F7374E5F40D5B39D3A685C840D7A"/>
        <xdr:cNvPicPr>
          <a:picLocks noChangeAspect="1"/>
        </xdr:cNvPicPr>
      </xdr:nvPicPr>
      <xdr:blipFill>
        <a:blip r:embed="rId151" cstate="print"/>
        <a:stretch>
          <a:fillRect/>
        </a:stretch>
      </xdr:blipFill>
      <xdr:spPr>
        <a:xfrm>
          <a:off x="10746105" y="187737750"/>
          <a:ext cx="2438400" cy="1371600"/>
        </a:xfrm>
        <a:prstGeom prst="rect">
          <a:avLst/>
        </a:prstGeom>
      </xdr:spPr>
    </xdr:pic>
  </etc:cellImage>
  <etc:cellImage>
    <xdr:pic>
      <xdr:nvPicPr>
        <xdr:cNvPr id="1038" name="ID_1D421BC034774D658F4D0934F0393F2C"/>
        <xdr:cNvPicPr>
          <a:picLocks noChangeAspect="1"/>
        </xdr:cNvPicPr>
      </xdr:nvPicPr>
      <xdr:blipFill>
        <a:blip r:embed="rId200" cstate="print"/>
        <a:stretch>
          <a:fillRect/>
        </a:stretch>
      </xdr:blipFill>
      <xdr:spPr>
        <a:xfrm>
          <a:off x="6395720" y="167925750"/>
          <a:ext cx="2438400" cy="1371600"/>
        </a:xfrm>
        <a:prstGeom prst="rect">
          <a:avLst/>
        </a:prstGeom>
      </xdr:spPr>
    </xdr:pic>
  </etc:cellImage>
  <etc:cellImage>
    <xdr:pic>
      <xdr:nvPicPr>
        <xdr:cNvPr id="1067" name="ID_D5A937AEBC8A42F4B334D05337FE40FE"/>
        <xdr:cNvPicPr>
          <a:picLocks noChangeAspect="1"/>
        </xdr:cNvPicPr>
      </xdr:nvPicPr>
      <xdr:blipFill>
        <a:blip r:embed="rId154" cstate="print"/>
        <a:stretch>
          <a:fillRect/>
        </a:stretch>
      </xdr:blipFill>
      <xdr:spPr>
        <a:xfrm>
          <a:off x="10746105" y="189261750"/>
          <a:ext cx="2438400" cy="1371600"/>
        </a:xfrm>
        <a:prstGeom prst="rect">
          <a:avLst/>
        </a:prstGeom>
      </xdr:spPr>
    </xdr:pic>
  </etc:cellImage>
  <etc:cellImage>
    <xdr:pic>
      <xdr:nvPicPr>
        <xdr:cNvPr id="1040" name="ID_5B74C43864094B8497433F64B6215AE9"/>
        <xdr:cNvPicPr>
          <a:picLocks noChangeAspect="1"/>
        </xdr:cNvPicPr>
      </xdr:nvPicPr>
      <xdr:blipFill>
        <a:blip r:embed="rId201" cstate="print"/>
        <a:stretch>
          <a:fillRect/>
        </a:stretch>
      </xdr:blipFill>
      <xdr:spPr>
        <a:xfrm>
          <a:off x="6395720" y="169449750"/>
          <a:ext cx="2438400" cy="1371600"/>
        </a:xfrm>
        <a:prstGeom prst="rect">
          <a:avLst/>
        </a:prstGeom>
      </xdr:spPr>
    </xdr:pic>
  </etc:cellImage>
  <etc:cellImage>
    <xdr:pic>
      <xdr:nvPicPr>
        <xdr:cNvPr id="1069" name="ID_0DAA12F3B0F945028E7BC09B8FD9C58D"/>
        <xdr:cNvPicPr>
          <a:picLocks noChangeAspect="1"/>
        </xdr:cNvPicPr>
      </xdr:nvPicPr>
      <xdr:blipFill>
        <a:blip r:embed="rId202" cstate="print"/>
        <a:stretch>
          <a:fillRect/>
        </a:stretch>
      </xdr:blipFill>
      <xdr:spPr>
        <a:xfrm>
          <a:off x="10746105" y="190785750"/>
          <a:ext cx="2438400" cy="1371600"/>
        </a:xfrm>
        <a:prstGeom prst="rect">
          <a:avLst/>
        </a:prstGeom>
      </xdr:spPr>
    </xdr:pic>
  </etc:cellImage>
  <etc:cellImage>
    <xdr:pic>
      <xdr:nvPicPr>
        <xdr:cNvPr id="1042" name="ID_C53C5801057C4EAD940BD1815B7F1A21"/>
        <xdr:cNvPicPr>
          <a:picLocks noChangeAspect="1"/>
        </xdr:cNvPicPr>
      </xdr:nvPicPr>
      <xdr:blipFill>
        <a:blip r:embed="rId188" cstate="print"/>
        <a:stretch>
          <a:fillRect/>
        </a:stretch>
      </xdr:blipFill>
      <xdr:spPr>
        <a:xfrm>
          <a:off x="6395720" y="170973750"/>
          <a:ext cx="2438400" cy="1371600"/>
        </a:xfrm>
        <a:prstGeom prst="rect">
          <a:avLst/>
        </a:prstGeom>
      </xdr:spPr>
    </xdr:pic>
  </etc:cellImage>
  <etc:cellImage>
    <xdr:pic>
      <xdr:nvPicPr>
        <xdr:cNvPr id="1071" name="ID_C3112CD3B0BA48FA852330B41E346347"/>
        <xdr:cNvPicPr>
          <a:picLocks noChangeAspect="1"/>
        </xdr:cNvPicPr>
      </xdr:nvPicPr>
      <xdr:blipFill>
        <a:blip r:embed="rId159" cstate="print"/>
        <a:stretch>
          <a:fillRect/>
        </a:stretch>
      </xdr:blipFill>
      <xdr:spPr>
        <a:xfrm>
          <a:off x="10746105" y="192309750"/>
          <a:ext cx="2438400" cy="1371600"/>
        </a:xfrm>
        <a:prstGeom prst="rect">
          <a:avLst/>
        </a:prstGeom>
      </xdr:spPr>
    </xdr:pic>
  </etc:cellImage>
  <etc:cellImage>
    <xdr:pic>
      <xdr:nvPicPr>
        <xdr:cNvPr id="1044" name="ID_6DEFB44C49184EAAB1129E5CF54355AE"/>
        <xdr:cNvPicPr>
          <a:picLocks noChangeAspect="1"/>
        </xdr:cNvPicPr>
      </xdr:nvPicPr>
      <xdr:blipFill>
        <a:blip r:embed="rId203" cstate="print"/>
        <a:stretch>
          <a:fillRect/>
        </a:stretch>
      </xdr:blipFill>
      <xdr:spPr>
        <a:xfrm>
          <a:off x="6395720" y="172497750"/>
          <a:ext cx="2438400" cy="1371600"/>
        </a:xfrm>
        <a:prstGeom prst="rect">
          <a:avLst/>
        </a:prstGeom>
      </xdr:spPr>
    </xdr:pic>
  </etc:cellImage>
  <etc:cellImage>
    <xdr:pic>
      <xdr:nvPicPr>
        <xdr:cNvPr id="1073" name="ID_8047BF7FAF1D49B39BCF26CB7F3C8914"/>
        <xdr:cNvPicPr>
          <a:picLocks noChangeAspect="1"/>
        </xdr:cNvPicPr>
      </xdr:nvPicPr>
      <xdr:blipFill>
        <a:blip r:embed="rId161" cstate="print"/>
        <a:stretch>
          <a:fillRect/>
        </a:stretch>
      </xdr:blipFill>
      <xdr:spPr>
        <a:xfrm>
          <a:off x="10746105" y="193833750"/>
          <a:ext cx="2438400" cy="1371600"/>
        </a:xfrm>
        <a:prstGeom prst="rect">
          <a:avLst/>
        </a:prstGeom>
      </xdr:spPr>
    </xdr:pic>
  </etc:cellImage>
  <etc:cellImage>
    <xdr:pic>
      <xdr:nvPicPr>
        <xdr:cNvPr id="878" name="ID_0692CEA8958F428794D4505E42B20EB0"/>
        <xdr:cNvPicPr>
          <a:picLocks noChangeAspect="1"/>
        </xdr:cNvPicPr>
      </xdr:nvPicPr>
      <xdr:blipFill>
        <a:blip r:embed="rId204" cstate="print"/>
        <a:stretch>
          <a:fillRect/>
        </a:stretch>
      </xdr:blipFill>
      <xdr:spPr>
        <a:xfrm>
          <a:off x="6410960" y="46053375"/>
          <a:ext cx="2438400" cy="1371600"/>
        </a:xfrm>
        <a:prstGeom prst="rect">
          <a:avLst/>
        </a:prstGeom>
      </xdr:spPr>
    </xdr:pic>
  </etc:cellImage>
  <etc:cellImage>
    <xdr:pic>
      <xdr:nvPicPr>
        <xdr:cNvPr id="879" name="ID_B22F9DEC84914CD696619A327EA45818"/>
        <xdr:cNvPicPr>
          <a:picLocks noChangeAspect="1"/>
        </xdr:cNvPicPr>
      </xdr:nvPicPr>
      <xdr:blipFill>
        <a:blip r:embed="rId204" cstate="print"/>
        <a:stretch>
          <a:fillRect/>
        </a:stretch>
      </xdr:blipFill>
      <xdr:spPr>
        <a:xfrm>
          <a:off x="10746105" y="46005750"/>
          <a:ext cx="2438400" cy="1371600"/>
        </a:xfrm>
        <a:prstGeom prst="rect">
          <a:avLst/>
        </a:prstGeom>
      </xdr:spPr>
    </xdr:pic>
  </etc:cellImage>
  <etc:cellImage>
    <xdr:pic>
      <xdr:nvPicPr>
        <xdr:cNvPr id="880" name="ID_7D90813A04E840F098C3820A698704CA"/>
        <xdr:cNvPicPr>
          <a:picLocks noChangeAspect="1"/>
        </xdr:cNvPicPr>
      </xdr:nvPicPr>
      <xdr:blipFill>
        <a:blip r:embed="rId205" cstate="print"/>
        <a:stretch>
          <a:fillRect/>
        </a:stretch>
      </xdr:blipFill>
      <xdr:spPr>
        <a:xfrm>
          <a:off x="6395720" y="47529750"/>
          <a:ext cx="2438400" cy="1371600"/>
        </a:xfrm>
        <a:prstGeom prst="rect">
          <a:avLst/>
        </a:prstGeom>
      </xdr:spPr>
    </xdr:pic>
  </etc:cellImage>
  <etc:cellImage>
    <xdr:pic>
      <xdr:nvPicPr>
        <xdr:cNvPr id="881" name="ID_2F20B1C1FF0F4BB5840188231F2B847D"/>
        <xdr:cNvPicPr>
          <a:picLocks noChangeAspect="1"/>
        </xdr:cNvPicPr>
      </xdr:nvPicPr>
      <xdr:blipFill>
        <a:blip r:embed="rId205" cstate="print"/>
        <a:stretch>
          <a:fillRect/>
        </a:stretch>
      </xdr:blipFill>
      <xdr:spPr>
        <a:xfrm>
          <a:off x="10746105" y="47529750"/>
          <a:ext cx="2438400" cy="1371600"/>
        </a:xfrm>
        <a:prstGeom prst="rect">
          <a:avLst/>
        </a:prstGeom>
      </xdr:spPr>
    </xdr:pic>
  </etc:cellImage>
  <etc:cellImage>
    <xdr:pic>
      <xdr:nvPicPr>
        <xdr:cNvPr id="883" name="ID_43459FCF09394210AD7C7BF3C5AE4CF3"/>
        <xdr:cNvPicPr>
          <a:picLocks noChangeAspect="1"/>
        </xdr:cNvPicPr>
      </xdr:nvPicPr>
      <xdr:blipFill>
        <a:blip r:embed="rId206" cstate="print"/>
        <a:stretch>
          <a:fillRect/>
        </a:stretch>
      </xdr:blipFill>
      <xdr:spPr>
        <a:xfrm>
          <a:off x="10746105" y="49053750"/>
          <a:ext cx="2438400" cy="1371600"/>
        </a:xfrm>
        <a:prstGeom prst="rect">
          <a:avLst/>
        </a:prstGeom>
      </xdr:spPr>
    </xdr:pic>
  </etc:cellImage>
  <etc:cellImage>
    <xdr:pic>
      <xdr:nvPicPr>
        <xdr:cNvPr id="882" name="ID_5F4B3F031E4842B8BAE552B5F8F3C11D"/>
        <xdr:cNvPicPr>
          <a:picLocks noChangeAspect="1"/>
        </xdr:cNvPicPr>
      </xdr:nvPicPr>
      <xdr:blipFill>
        <a:blip r:embed="rId206" cstate="print"/>
        <a:stretch>
          <a:fillRect/>
        </a:stretch>
      </xdr:blipFill>
      <xdr:spPr>
        <a:xfrm>
          <a:off x="6395720" y="49053750"/>
          <a:ext cx="2438400" cy="1371600"/>
        </a:xfrm>
        <a:prstGeom prst="rect">
          <a:avLst/>
        </a:prstGeom>
      </xdr:spPr>
    </xdr:pic>
  </etc:cellImage>
  <etc:cellImage>
    <xdr:pic>
      <xdr:nvPicPr>
        <xdr:cNvPr id="2" name="ID_D7C8C3BABE514EB7B951CC6D15415700" descr="post_object_image_3564630142"/>
        <xdr:cNvPicPr/>
      </xdr:nvPicPr>
      <xdr:blipFill>
        <a:blip r:embed="rId207"/>
        <a:stretch>
          <a:fillRect/>
        </a:stretch>
      </xdr:blipFill>
      <xdr:spPr>
        <a:xfrm>
          <a:off x="0" y="0"/>
          <a:ext cx="6000750" cy="3381375"/>
        </a:xfrm>
        <a:prstGeom prst="rect">
          <a:avLst/>
        </a:prstGeom>
      </xdr:spPr>
    </xdr:pic>
  </etc:cellImage>
</etc:cellImages>
</file>

<file path=xl/sharedStrings.xml><?xml version="1.0" encoding="utf-8"?>
<sst xmlns="http://schemas.openxmlformats.org/spreadsheetml/2006/main" count="1525" uniqueCount="651">
  <si>
    <t>输入语料</t>
  </si>
  <si>
    <t>Category (场景分类)</t>
  </si>
  <si>
    <t>不带模板修复前</t>
  </si>
  <si>
    <t>是否爆版</t>
  </si>
  <si>
    <t>不带模板修复后</t>
  </si>
  <si>
    <t>请生成一份2024年Q4财务报表分析，包含过去5个季度的营收、净利润、毛利率对比，以及分地区的销售数据（华东、华南、华北、西南、西北），并以表格形式展示具体数值。</t>
  </si>
  <si>
    <t>多维数据密集型</t>
  </si>
  <si>
    <t>否</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</si>
  <si>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.container {
        display: grid;
        grid-template-rows: 80px 1fr;
        height: 100%;
        padding: 0;
    }
    /* 头部样式 */
    header {
        background: linear-gradient(135deg, #0f766e 0%, #115e59 100%); /* 深青色渐变，避免蓝紫 */
        color: white;
        padding: 0 40px;
        display: flex;
        align-items: center;
        justify-content: space-between;
        box-shadow: 0 4px 6px -1px rgba(0, 0, 0, 0.1);
        z-index: 10;
    }
    .header-title {
        display: flex;
        align-items: center;
        gap: 15px;
    }
    .header-title h1 {
        font-size: 28px;
        font-weight: 700;
        letter-spacing: 1px;
    }
    .header-info {
        font-size: 16px;
        opacity: 0.9;
        font-weight: 500;
    }
    /* 主内容区域 */
    .main-content {
        padding: 30px 40px;
        display: grid;
        grid-template-columns: 2fr 1fr; /* 左侧图表宽，右侧表格窄 */
        gap: 25px;
    }
    /* 卡片通用样式 */
    .card {
        background: white;
        border-radius: 12px;
        padding: 20px;
        box-shadow: 0 4px 6px -1px rgba(0, 0, 0, 0.05), 0 2px 4px -1px rgba(0, 0, 0, 0.03);
        display: flex;
        flex-direction: column;
    }
    .card-title {
        font-size: 18px;
        font-weight: 700;
        color: #1e293b;
        margin-bottom: 15px;
        display: flex;
        align-items: center;
        gap: 10px;
        border-left: 4px solid #0d9488;
        padding-left: 10px;
    }
    /* 左侧布局：KPI + 趋势图 */
    .left-column {
        display: flex;
        flex-direction: column;
        gap: 25px;
    }
    .kpi-row {
        display: grid;
        grid-template-columns: repeat(3, 1fr);
        gap: 20px;
    }
    .kpi-card {
        background: white;
        border-radius: 10px;
        padding: 20px;
        box-shadow: 0 2px 4px rgba(0,0,0,0.05);
        border-top: 4px solid #e2e8f0;
    }
    .kpi-card.primary { border-color: #0f766e; }
    .kpi-card.secondary { border-color: #d97706; }
    .kpi-card.accent { border-color: #0ea5e9; }
    .kpi-label {
        font-size: 14px;
        color: #64748b;
        margin-bottom: 8px;
    }
    .kpi-value {
        font-size: 28px;
        font-weight: 700;
        color: #0f172a;
    }
    .kpi-trend {
        font-size: 14px;
        margin-top: 5px;
        display: flex;
        align-items: center;
        gap: 5px;
    }
    .trend-up { color: #16a34a; }
    .chart-container {
        flex: 1;
        position: relative;
        min-height: 300px;
    }
    /* 右侧布局：地区分布 + 表格 */
    .right-column {
        display: flex;
        flex-direction: column;
        gap: 25px;
    }
    .region-chart-box {
        height: 220px;
    }
    /* 表格样式 */
    .table-container {
        flex: 1;
        overflow: hidden;
    }
    table {
        width: 100%;
        border-collapse: collapse;
        font-size: 13px;
    }
    th {
        background-color: #f8fafc;
        color: #475569;
        font-weight: 600;
        text-align: left;
        padding: 10px;
        border-bottom: 2px solid #e2e8f0;
    }
    td {
        padding: 10px;
        border-bottom: 1px solid #f1f5f9;
        color: #334155;
    }
    tr:last-child td {
        border-bottom: none;
    }
    .text-right { text-align: right; }
    .text-center { text-align: center; }
    /* 强调色 */
    .highlight-text { color: #0d9488; font-weight: 600; }
  &lt;/style&gt;
&lt;/head&gt;
&lt;body&gt;
&lt;div class="container"&gt;
    &lt;header&gt;
        &lt;div class="header-title"&gt;
            &lt;i class="fa-solid fa-chart-pie fa-lg"&gt;&lt;/i&gt;
            &lt;h1&gt;2024年Q4 财务报表分析&lt;/h1&gt;
        &lt;/div&gt;
        &lt;div class="header-info"&gt;
            &lt;i class="fa-regular fa-calendar"&gt;&lt;/i&gt; 报告日期：2025年1月15日
        &lt;/div&gt;
    &lt;/header&gt;
    &lt;div class="main-content"&gt;
        &lt;!-- 左侧区域 --&gt;
        &lt;div class="left-column"&gt;
            &lt;!-- 核心指标卡片 --&gt;
            &lt;div class="kpi-row"&gt;
                &lt;div class="kpi-card primary"&gt;
                    &lt;div class="kpi-label"&gt;Q4 总营收 (亿元)&lt;/div&gt;
                    &lt;div class="kpi-value"&gt;125.8&lt;/div&gt;
                    &lt;div class="kpi-trend trend-up"&gt;
                        &lt;i class="fa-solid fa-arrow-trend-up"&gt;&lt;/i&gt; 同比 +15.2%
                    &lt;/div&gt;
                &lt;/div&gt;
                &lt;div class="kpi-card secondary"&gt;
                    &lt;div class="kpi-label"&gt;Q4 净利润 (亿元)&lt;/div&gt;
                    &lt;div class="kpi-value"&gt;32.4&lt;/div&gt;
                    &lt;div class="kpi-trend trend-up"&gt;
                        &lt;i class="fa-solid fa-arrow-trend-up"&gt;&lt;/i&gt; 同比 +8.5%
                    &lt;/div&gt;
                &lt;/div&gt;
                &lt;div class="kpi-card accent"&gt;
                    &lt;div class="kpi-label"&gt;Q4 毛利率&lt;/div&gt;
                    &lt;div class="kpi-value"&gt;34.5%&lt;/div&gt;
                    &lt;div class="kpi-trend trend-up"&gt;
                        &lt;i class="fa-solid fa-arrow-trend-up"&gt;&lt;/i&gt; 环比 +1.2pp
                    &lt;/div&gt;
                &lt;/div&gt;
            &lt;/div&gt;
            &lt;!-- 趋势图表 --&gt;
            &lt;div class="card chart-container"&gt;
                &lt;div class="card-title"&gt;
                    &lt;i class="fa-solid fa-chart-column"&gt;&lt;/i&gt;
                    近5个季度核心财务指标趋势
                &lt;/div&gt;
                &lt;div id="trendChart" style="width: 100%; height: 100%;"&gt;&lt;/div&gt;
            &lt;/div&gt;
        &lt;/div&gt;
        &lt;!-- 右侧区域 --&gt;
        &lt;div class="right-column"&gt;
            &lt;!-- 地区分布图 --&gt;
            &lt;div class="card region-chart-box"&gt;
                &lt;div class="card-title"&gt;
                    &lt;i class="fa-solid fa-map-location-dot"&gt;&lt;/i&gt;
                    分地区销售占比 (Q4)
                &lt;/div&gt;
                &lt;div id="regionChart" style="width: 100%; height: 100%;"&gt;&lt;/div&gt;
            &lt;/div&gt;
            &lt;!-- 详细数据表格 --&gt;
            &lt;div class="card table-container"&gt;
                &lt;div class="card-title"&gt;
                    &lt;i class="fa-solid fa-table-list"&gt;&lt;/i&gt;
                    季度财务数据明细
                &lt;/div&gt;
                &lt;table&gt;
                    &lt;thead&gt;
                        &lt;tr&gt;
                            &lt;th&gt;季度&lt;/th&gt;
                            &lt;th class="text-right"&gt;营收(亿)&lt;/th&gt;
                            &lt;th class="text-right"&gt;净利(亿)&lt;/th&gt;
                            &lt;th class="text-right"&gt;毛利率&lt;/th&gt;
                        &lt;/tr&gt;
                    &lt;/thead&gt;
                    &lt;tbody&gt;
                        &lt;tr&gt;
                            &lt;td&gt;2023 Q4&lt;/td&gt;
                            &lt;td class="text-right"&gt;109.2&lt;/td&gt;
                            &lt;td class="text-right"&gt;29.8&lt;/td&gt;
                            &lt;td class="text-right"&gt;31.5%&lt;/td&gt;
                        &lt;/tr&gt;
                        &lt;tr&gt;
                            &lt;td&gt;2024 Q1&lt;/td&gt;
                            &lt;td class="text-right"&gt;112.5&lt;/td&gt;
                            &lt;td class="text-right"&gt;30.1&lt;/td&gt;
                            &lt;td class="text-right"&gt;32.0%&lt;/td&gt;
                        &lt;/tr&gt;
                        &lt;tr&gt;
                            &lt;td&gt;2024 Q2&lt;/td&gt;
                            &lt;td class="text-right"&gt;118.4&lt;/td&gt;
                            &lt;td class="text-right"&gt;31.2&lt;/td&gt;
                            &lt;td class="text-right"&gt;32.8%&lt;/td&gt;
                        &lt;/tr&gt;
                        &lt;tr&gt;
                            &lt;td&gt;2024 Q3&lt;/td&gt;
                            &lt;td class="text-right"&gt;121.6&lt;/td&gt;
                            &lt;td class="text-right"&gt;31.8&lt;/td&gt;
                            &lt;td class="text-right"&gt;33.3%&lt;/td&gt;
                        &lt;/tr&gt;
                        &lt;tr style="background-color: #f0fdfa;"&gt;
                            &lt;td class="highlight-text"&gt;2024 Q4&lt;/td&gt;
                            &lt;td class="text-right highlight-text"&gt;125.8&lt;/td&gt;
                            &lt;td class="text-right highlight-text"&gt;32.4&lt;/td&gt;
                            &lt;td class="text-right highlight-text"&gt;34.5%&lt;/td&gt;
                        &lt;/tr&gt;
                    &lt;/tbody&gt;
                &lt;/table&gt;
            &lt;/div&gt;
        &lt;/div&gt;
    &lt;/div&gt;
&lt;/div&gt;
&lt;script&gt;
    // 初始化趋势图 (柱状图 + 折线图)
    var trendChart = echarts.init(document.getElementById('trendChart'));
    var trendOption = {
        animation: false, // 禁止动画
        tooltip: {
            trigger: 'axis',
            axisPointer: { type: 'shadow' }
        },
        legend: {
            data: ['营收', '净利润', '毛利率'],
            bottom: 0
        },
        grid: {
            left: '3%',
            right: '4%',
            bottom: '10%',
            top: '15%',
            containLabel: true
        },
        xAxis: {
            type: 'category',
            data: ['23 Q4', '24 Q1', '24 Q2', '24 Q3', '24 Q4'],
            axisLine: { lineStyle: { color: '#94a3b8' } },
            axisLabel: { color: '#64748b' }
        },
        yAxis: [
            {
                type: 'value',
                name: '金额 (亿元)',
                min: 0,
                max: 150,
                interval: 30,
                axisLabel: { color: '#64748b' },
                splitLine: { lineStyle: { type: 'dashed', color: '#e2e8f0' } }
            },
            {
                type: 'value',
                name: '毛利率',
                min: 20,
                max: 40,
                interval: 5,
                axisLabel: { formatter: '{value} %', color: '#64748b' },
                splitLine: { show: false }
            }
        ],
        series: [
            {
                name: '营收',
                type: 'bar',
                barWidth: 20,
                itemStyle: { color: '#0f766e' }, // 深青色
                data: [109.2, 112.5, 118.4, 121.6, 125.8]
            },
            {
                name: '净利润',
                type: 'bar',
                barWidth: 20,
                itemStyle: { color: '#2dd4bf' }, // 浅青色
                data: [29.8, 30.1, 31.2, 31.8, 32.4]
            },
            {
                name: '毛利率',
                type: 'line',
                yAxisIndex: 1,
                symbol: 'circle',
                symbolSize: 8,
                itemStyle: { color: '#d97706', borderWidth: 2, borderColor: '#fff' }, // 琥珀色
                lineStyle: { width: 3 },
                data: [31.5, 32.0, 32.8, 33.3, 34.5]
            }
        ]
    };
    trendChart.setOption(trendOption);
    // 初始化地区分布图 (环形图)
    var regionChart = echarts.init(document.getElementById('regionChart'));
    var regionOption = {
        animation: false, // 禁止动画
        tooltip: {
            trigger: 'item',
            formatter: '{b}: {c}亿 ({d}%)'
        },
        legend: {
            orient: 'vertical',
            left: 'left',
            top: 'middle',
            itemWidth: 10,
            itemHeight: 10,
            textStyle: { fontSize: 12 }
        },
        series: [
            {
                name: '地区销售',
                type: 'pie',
                radius: ['45%', '70%'],
                center: ['65%', '50%'],
                avoidLabelOverlap: false,
                label: {
                    show: false,
                    position: 'center'
                },
                emphasis: {
                    label: {
                        show: true,
                        fontSize: 14,
                        fontWeight: 'bold'
                    }
                },
                labelLine: {
                    show: false
                },
                data: [
                    { value: 45.2, name: '华东', itemStyle: { color: '#0f766e' } },
                    { value: 32.5, name: '华南', itemStyle: { color: '#14b8a6' } },
                    { value: 22.1, name: '华北', itemStyle: { color: '#5eead4' } },
                    { value: 15.4, name: '西南', itemStyle: { color: '#fbbf24' } },
                    { value: 10.6, name: '西北', itemStyle: { color: '#d97706' } }
                ]
            }
        ]
    };
    regionChart.setOption(regionOption);
    // 窗口大小改变时重绘图表（虽然PPT尺寸固定，但保持代码健壮性）
    window.addEventListener('resize', function() {
        trendChart.resize();
        regionChart.resize();
    });
&lt;/script&gt;
&lt;/body&gt;
&lt;/html&gt;</t>
  </si>
  <si>
    <t>做一页项目经费预算的PPT，要有一个经费占比的饼状图</t>
  </si>
  <si>
    <t>元素超出边界、内容溢出</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</si>
  <si>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 布局容器 */
    .slide-container {
        width: 100%;
        height: 100%;
        display: grid;
        grid-template-rows: 80px 1fr;
        background: linear-gradient(135deg, #fdfbfb 0%, #ebedee 100%);
        position: relative;
    }
    /* 顶部装饰条 */
    .top-bar {
        position: absolute;
        top: 0;
        left: 0;
        width: 100%;
        height: 6px;
        background: linear-gradient(90deg, #11998e 0%, #38ef7d 100%);
        z-index: 10;
    }
    /* 头部区域 */
    .header {
        padding: 0 50px;
        display: flex;
        align-items: center;
        justify-content: space-between;
        border-bottom: 1px solid rgba(0,0,0,0.05);
        background-color: rgba(255,255,255,0.8);
        backdrop-filter: blur(10px);
    }
    .title-group h1 {
        font-size: 28px;
        font-weight: 900;
        color: #2c3e50;
        letter-spacing: 1px;
    }
    .title-group p {
        font-size: 13px;
        color: #7f8c8d;
        margin-top: 2px;
        font-weight: 500;
    }
    .header-meta {
        display: flex;
        gap: 15px;
        font-size: 13px;
        color: #555;
    }
    .meta-item {
        background: #fff;
        padding: 5px 12px;
        border-radius: 20px;
        box-shadow: 0 2px 5px rgba(0,0,0,0.05);
        display: flex;
        align-items: center;
        gap: 6px;
    }
    .meta-item i { color: #11998e; }
    /* 主要内容区域 */
    .content {
        padding: 25px 50px;
        display: grid;
        grid-template-columns: 1fr 1fr;
        gap: 30px;
        height: 100%;
        overflow: hidden;
    }
    /* 左侧：数据面板 */
    .data-panel {
        display: flex;
        flex-direction: column;
        gap: 20px;
        height: 100%;
    }
    /* 总预算卡片 */
    .total-card {
        background: linear-gradient(135deg, #2c3e50 0%, #34495e 100%);
        color: white;
        padding: 20px 25px;
        border-radius: 16px;
        box-shadow: 0 10px 20px rgba(44, 62, 80, 0.2);
        display: flex;
        justify-content: space-between;
        align-items: center;
        flex-shrink: 0;
    }
    .total-label {
        font-size: 14px;
        opacity: 0.8;
        margin-bottom: 2px;
    }
    .total-amount {
        font-size: 36px;
        font-weight: 700;
        font-family: 'Noto Sans SC', sans-serif;
    }
    .total-icon {
        font-size: 32px;
        opacity: 0.2;
    }
    /* 表格样式 */
    .table-container {
        background: white;
        border-radius: 16px;
        padding: 15px 20px;
        box-shadow: 0 4px 15px rgba(0,0,0,0.03);
        flex-grow: 1;
        display: flex;
        flex-direction: column;
        justify-content: center;
        overflow: hidden;
    }
    table {
        width: 100%;
        border-collapse: collapse;
    }
    th {
        text-align: left;
        padding: 10px 10px;
        color: #7f8c8d;
        font-size: 13px;
        font-weight: 500;
        border-bottom: 2px solid #f0f2f5;
    }
    td {
        padding: 10px 10px;
        color: #2c3e50;
        font-size: 14px;
        border-bottom: 1px solid #f8f9fa;
        vertical-align: middle;
    }
    tr:last-child td { border-bottom: none; }
    .cat-icon {
        width: 26px;
        height: 26px;
        border-radius: 6px;
        display: inline-flex;
        align-items: center;
        justify-content: center;
        margin-right: 8px;
        font-size: 12px;
    }
    .amount-col { font-weight: 700; font-family: monospace; font-size: 15px; }
    .percent-col { text-align: right; font-weight: 500; }
    /* 右侧：图表面板 */
    .chart-panel {
        background: white;
        border-radius: 16px;
        padding: 20px;
        box-shadow: 0 4px 15px rgba(0,0,0,0.03);
        display: flex;
        flex-direction: column;
        height: 100%;
        overflow: hidden;
    }
    .chart-header {
        display: flex;
        justify-content: space-between;
        align-items: center;
        margin-bottom: 5px;
        padding: 0 5px;
        flex-shrink: 0;
    }
    .chart-title {
        font-size: 16px;
        font-weight: 700;
        color: #2c3e50;
        border-left: 4px solid #11998e;
        padding-left: 10px;
    }
    #budgetChart {
        width: 100%;
        height: 100%;
        flex-grow: 1;
    }
    /* 颜色辅助类 */
    .bg-blue { background-color: rgba(52, 152, 219, 0.1); color: #3498db; }
    .bg-green { background-color: rgba(39, 174, 96, 0.1); color: #27ae60; }
    .bg-orange { background-color: rgba(243, 156, 18, 0.1); color: #f39c12; }
    .bg-purple { background-color: rgba(155, 89, 182, 0.1); color: #9b59b6; }
    .bg-grey { background-color: rgba(149, 165, 166, 0.1); color: #95a5a6; }
  &lt;/style&gt;
&lt;/head&gt;
&lt;body&gt;
&lt;div class="top-bar"&gt;&lt;/div&gt;
&lt;div class="slide-container"&gt;
    &lt;!-- 头部 --&gt;
    &lt;header class="header"&gt;
        &lt;div class="title-group"&gt;
            &lt;h1&gt;2024年度项目经费预算概览&lt;/h1&gt;
            &lt;p&gt;Project Budget Overview &amp; Allocation Analysis&lt;/p&gt;
        &lt;/div&gt;
        &lt;div class="header-meta"&gt;
            &lt;div class="meta-item"&gt;
                &lt;i class="fa-regular fa-calendar"&gt;&lt;/i&gt;
                &lt;span&gt;统计周期: 2024 FY&lt;/span&gt;
            &lt;/div&gt;
            &lt;div class="meta-item"&gt;
                &lt;i class="fa-solid fa-building-columns"&gt;&lt;/i&gt;
                &lt;span&gt;财务部审批通过&lt;/span&gt;
            &lt;/div&gt;
        &lt;/div&gt;
    &lt;/header&gt;
    &lt;!-- 内容 --&gt;
    &lt;div class="content"&gt;
        &lt;!-- 左侧数据 --&gt;
        &lt;div class="data-panel"&gt;
            &lt;!-- 总金额卡片 --&gt;
            &lt;div class="total-card"&gt;
                &lt;div&gt;
                    &lt;div class="total-label"&gt;项目总预算 (Total Budget)&lt;/div&gt;
                    &lt;div class="total-amount"&gt;¥ 5,000,000.00&lt;/div&gt;
                &lt;/div&gt;
                &lt;i class="fa-solid fa-sack-dollar total-icon"&gt;&lt;/i&gt;
            &lt;/div&gt;
            &lt;!-- 详情表格 --&gt;
            &lt;div class="table-container"&gt;
                &lt;table&gt;
                    &lt;thead&gt;
                        &lt;tr&gt;
                            &lt;th width="40%"&gt;支出类别&lt;/th&gt;
                            &lt;th width="35%"&gt;预算金额 (RMB)&lt;/th&gt;
                            &lt;th width="25%" style="text-align: right;"&gt;占比&lt;/th&gt;
                        &lt;/tr&gt;
                    &lt;/thead&gt;
                    &lt;tbody&gt;
                        &lt;tr&gt;
                            &lt;td&gt;
                                &lt;span class="cat-icon bg-blue"&gt;&lt;i class="fa-solid fa-flask"&gt;&lt;/i&gt;&lt;/span&gt;
                                研发投入
                            &lt;/td&gt;
                            &lt;td class="amount-col"&gt;2,000,000&lt;/td&gt;
                            &lt;td class="percent-col"&gt;40.0%&lt;/td&gt;
                        &lt;/tr&gt;
                        &lt;tr&gt;
                            &lt;td&gt;
                                &lt;span class="cat-icon bg-green"&gt;&lt;i class="fa-solid fa-bullhorn"&gt;&lt;/i&gt;&lt;/span&gt;
                                市场推广
                            &lt;/td&gt;
                            &lt;td class="amount-col"&gt;1,250,000&lt;/td&gt;
                            &lt;td class="percent-col"&gt;25.0%&lt;/td&gt;
                        &lt;/tr&gt;
                        &lt;tr&gt;
                            &lt;td&gt;
                                &lt;span class="cat-icon bg-orange"&gt;&lt;i class="fa-solid fa-users"&gt;&lt;/i&gt;&lt;/span&gt;
                                人力成本
                            &lt;/td&gt;
                            &lt;td class="amount-col"&gt;1,000,000&lt;/td&gt;
                            &lt;td class="percent-col"&gt;20.0%&lt;/td&gt;
                        &lt;/tr&gt;
                        &lt;tr&gt;
                            &lt;td&gt;
                                &lt;span class="cat-icon bg-purple"&gt;&lt;i class="fa-solid fa-server"&gt;&lt;/i&gt;&lt;/span&gt;
                                运营杂项
                            &lt;/td&gt;
                            &lt;td class="amount-col"&gt;500,000&lt;/td&gt;
                            &lt;td class="percent-col"&gt;10.0%&lt;/td&gt;
                        &lt;/tr&gt;
                        &lt;tr&gt;
                            &lt;td&gt;
                                &lt;span class="cat-icon bg-grey"&gt;&lt;i class="fa-solid fa-shield-halved"&gt;&lt;/i&gt;&lt;/span&gt;
                                风险备用金
                            &lt;/td&gt;
                            &lt;td class="amount-col"&gt;250,000&lt;/td&gt;
                            &lt;td class="percent-col"&gt;5.0%&lt;/td&gt;
                        &lt;/tr&gt;
                    &lt;/tbody&gt;
                &lt;/table&gt;
            &lt;/div&gt;
        &lt;/div&gt;
        &lt;!-- 右侧图表 --&gt;
        &lt;div class="chart-panel"&gt;
            &lt;div class="chart-header"&gt;
                &lt;div class="chart-title"&gt;经费占比分布&lt;/div&gt;
                &lt;div style="font-size: 12px; color: #999;"&gt;&lt;i class="fa-solid fa-chart-pie"&gt;&lt;/i&gt; 实时数据&lt;/div&gt;
            &lt;/div&gt;
            &lt;div id="budgetChart"&gt;&lt;/div&gt;
        &lt;/div&gt;
    &lt;/div&gt;
&lt;/div&gt;
&lt;script&gt;
    // 初始化 ECharts
    var chartDom = document.getElementById('budgetChart');
    var myChart = echarts.init(chartDom);
    var option;
    // 颜色配置
    const colors = ['#3498db', '#27ae60', '#f39c12', '#9b59b6', '#95a5a6'];
    option = {
        animation: false,
        color: colors,
        tooltip: {
            trigger: 'item',
            formatter: '{b}: {c} ({d}%)'
        },
        legend: {
            bottom: '0%',
            left: 'center',
            icon: 'circle',
            itemGap: 15,
            textStyle: {
                color: '#666',
                fontSize: 11
            }
        },
        series: [
            {
                name: '经费预算',
                type: 'pie',
                radius: ['40%', '65%'], 
                center: ['50%', '42%'], 
                avoidLabelOverlap: true,
                itemStyle: {
                    borderRadius: 8,
                    borderColor: '#fff',
                    borderWidth: 2
                },
                label: {
                    show: true,
                    position: 'outside',
                    formatter: '{b}\n{d}%',
                    color: '#333',
                    fontSize: 12,
                    fontWeight: 'bold',
                    lineHeight: 16
                },
                labelLine: {
                    show: true,
                    length: 10,
                    length2: 8,
                    smooth: true
                },
                data: [
                    { value: 2000000, name: '研发投入' },
                    { value: 1250000, name: '市场推广' },
                    { value: 1000000, name: '人力成本' },
                    { value: 500000, name: '运营杂项' },
                    { value: 250000, name: '风险备用金' }
                ]
            },
            // 中间文字
            {
                type: 'pie',
                radius: ['0%', '0%'],
                center: ['50%', '42%'],
                silent: true,
                label: {
                    show: true,
                    position: 'center',
                    formatter: '总预算\n100%',
                    fontSize: 18,
                    fontWeight: 'bold',
                    color: '#2c3e50',
                    lineHeight: 24
                },
                data: [{value: 1}]
            }
        ]
    };
    myChart.setOption(option);
&lt;/script&gt;
&lt;/body&gt;
&lt;/html&gt;</t>
  </si>
  <si>
    <t>做一页行业规模，从五个维度分析</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</si>
  <si>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.slide-container {
        width: 100%;
        height: 100%;
        padding: 40px 60px;
        display: flex;
        flex-direction: column;
        background: linear-gradient(135deg, #f5f7fa 0%, #e4e8eb 100%);
    }
    /* 标题区域 */
    .header {
        margin-bottom: 30px;
        border-left: 8px solid #00695C; /* 深青色 */
        padding-left: 24px;
    }
    .header h1 {
        font-size: 42px;
        font-weight: 900;
        color: #263238;
        letter-spacing: 1px;
        line-height: 1.2;
    }
    .header p {
        font-size: 18px;
        color: #546E7A;
        margin-top: 8px;
        font-weight: 500;
    }
    /* 内容网格 */
    .content-grid {
        display: grid;
        grid-template-columns: 280px 1fr;
        grid-template-rows: repeat(2, 1fr);
        gap: 24px;
        flex: 1;
        height: 0; /* 强制网格适应剩余空间 */
    }
    /* 左侧关键指标卡片列 */
    .metrics-column {
        grid-row: 1 / span 2;
        display: flex;
        flex-direction: column;
        justify-content: space-between;
        gap: 24px;
    }
    .metric-card {
        background: white;
        border-radius: 16px;
        padding: 25px;
        box-shadow: 0 4px 15px rgba(0,0,0,0.05);
        display: flex;
        flex-direction: column;
        justify-content: center;
        flex: 1;
        position: relative;
        overflow: hidden;
        border: 1px solid rgba(0,0,0,0.02);
    }
    .metric-card::after {
        content: '';
        position: absolute;
        top: 0;
        left: 0;
        width: 6px;
        height: 100%;
        background: #00897B;
    }
    .metric-card:nth-child(2)::after { background: #F9A825; } /* 黄色 */
    .metric-card:nth-child(3)::after { background: #2E7D32; } /* 绿色 */
    .metric-icon {
        font-size: 28px;
        margin-bottom: 15px;
        color: #455A64;
    }
    .metric-title {
        font-size: 16px;
        color: #78909C;
        font-weight: 500;
        margin-bottom: 5px;
    }
    .metric-value {
        font-size: 36px;
        font-weight: 700;
        color: #263238;
    }
    .metric-unit {
        font-size: 16px;
        font-weight: 500;
        color: #90A4AE;
        margin-left: 4px;
    }
    .metric-trend {
        font-size: 14px;
        margin-top: 8px;
        display: flex;
        align-items: center;
        font-weight: 500;
    }
    .trend-up { color: #2E7D32; }
    .trend-neutral { color: #F9A825; }
    /* 右侧图表区域 */
    .chart-card {
        background: white;
        border-radius: 16px;
        padding: 20px 30px;
        box-shadow: 0 4px 15px rgba(0,0,0,0.05);
        display: flex;
        flex-direction: column;
        position: relative;
    }
    .chart-header {
        display: flex;
        justify-content: space-between;
        align-items: center;
        margin-bottom: 15px;
        border-bottom: 1px solid #eee;
        padding-bottom: 10px;
    }
    .chart-title {
        font-size: 20px;
        font-weight: 700;
        color: #37474F;
        display: flex;
        align-items: center;
        gap: 10px;
    }
    .chart-container {
        flex: 1;
        width: 100%;
        height: 100%;
    }
    /* 装饰元素 */
    .tag {
        background: #ECEFF1;
        color: #546E7A;
        padding: 4px 12px;
        border-radius: 20px;
        font-size: 12px;
        font-weight: 600;
    }
  &lt;/style&gt;
&lt;/head&gt;
&lt;body&gt;
  &lt;div class="slide-container"&gt;
    &lt;!-- 头部 --&gt;
    &lt;div class="header"&gt;
        &lt;h1&gt;行业规模全景分析&lt;/h1&gt;
        &lt;p&gt;2023-2026 年度市场容量、增长趋势及结构洞察&lt;/p&gt;
    &lt;/div&gt;
    &lt;!-- 主体内容 --&gt;
    &lt;div class="content-grid"&gt;
        &lt;!-- 左侧：三个核心维度 --&gt;
        &lt;div class="metrics-column"&gt;
            &lt;!-- 维度 1: 总体规模 --&gt;
            &lt;div class="metric-card"&gt;
                &lt;div class="metric-icon"&gt;&lt;i class="fa-solid fa-sack-dollar" style="color: #00897B;"&gt;&lt;/i&gt;&lt;/div&gt;
                &lt;div class="metric-title"&gt;总体市场规模 (TAM)&lt;/div&gt;
                &lt;div class="metric-value"&gt;8,450&lt;span class="metric-unit"&gt;亿元&lt;/span&gt;&lt;/div&gt;
                &lt;div class="metric-trend trend-up"&gt;
                    &lt;i class="fa-solid fa-arrow-trend-up" style="margin-right: 6px;"&gt;&lt;/i&gt; 同比增长 12.4%
                &lt;/div&gt;
            &lt;/div&gt;
            &lt;!-- 维度 2: 增长率 --&gt;
            &lt;div class="metric-card"&gt;
                &lt;div class="metric-icon"&gt;&lt;i class="fa-solid fa-chart-line" style="color: #F9A825;"&gt;&lt;/i&gt;&lt;/div&gt;
                &lt;div class="metric-title"&gt;年复合增长率 (CAGR)&lt;/div&gt;
                &lt;div class="metric-value"&gt;15.8&lt;span class="metric-unit"&gt;%&lt;/span&gt;&lt;/div&gt;
                &lt;div class="metric-trend trend-neutral"&gt;
                    &lt;i class="fa-solid fa-minus" style="margin-right: 6px;"&gt;&lt;/i&gt; 预计未来三年保持稳定
                &lt;/div&gt;
            &lt;/div&gt;
            &lt;!-- 维度 3: 用户体量 --&gt;
            &lt;div class="metric-card"&gt;
                &lt;div class="metric-icon"&gt;&lt;i class="fa-solid fa-users" style="color: #2E7D32;"&gt;&lt;/i&gt;&lt;/div&gt;
                &lt;div class="metric-title"&gt;活跃用户总量&lt;/div&gt;
                &lt;div class="metric-value"&gt;3.2&lt;span class="metric-unit"&gt;亿人&lt;/span&gt;&lt;/div&gt;
                &lt;div class="metric-trend trend-up"&gt;
                    &lt;i class="fa-solid fa-caret-up" style="margin-right: 6px;"&gt;&lt;/i&gt; 渗透率提升至 45%
                &lt;/div&gt;
            &lt;/div&gt;
        &lt;/div&gt;
        &lt;!-- 右侧上部：维度 4 细分结构 --&gt;
        &lt;div class="chart-card"&gt;
            &lt;div class="chart-header"&gt;
                &lt;div class="chart-title"&gt;
                    &lt;i class="fa-solid fa-chart-pie" style="color: #00695C;"&gt;&lt;/i&gt;
                    细分市场结构占比
                &lt;/div&gt;
                &lt;span class="tag"&gt;2023年度数据&lt;/span&gt;
            &lt;/div&gt;
            &lt;div id="pieChart" class="chart-container"&gt;&lt;/div&gt;
        &lt;/div&gt;
        &lt;!-- 右侧下部：维度 5 趋势预测 --&gt;
        &lt;div class="chart-card"&gt;
            &lt;div class="chart-header"&gt;
                &lt;div class="chart-title"&gt;
                    &lt;i class="fa-solid fa-chart-column" style="color: #00695C;"&gt;&lt;/i&gt;
                    未来三年规模预测趋势
                &lt;/div&gt;
                &lt;span class="tag"&gt;预测模型 V2.0&lt;/span&gt;
            &lt;/div&gt;
            &lt;div id="barChart" class="chart-container"&gt;&lt;/div&gt;
        &lt;/div&gt;
    &lt;/div&gt;
  &lt;/div&gt;
  &lt;script&gt;
    // 初始化 ECharts
    // 必须关闭动画 animation: false
    // 1. 饼图 - 细分市场
    const pieChart = echarts.init(document.getElementById('pieChart'));
    const pieOption = {
        animation: false,
        color: ['#00695C', '#26A69A', '#80CBC4', '#B2DFDB', '#E0F2F1'],
        tooltip: { trigger: 'item' },
        legend: {
            orient: 'vertical',
            right: '5%',
            top: 'center',
            itemGap: 20,
            textStyle: { fontFamily: 'Noto Sans SC', fontSize: 14, color: '#546E7A' }
        },
        series: [
            {
                name: '市场细分',
                type: 'pie',
                radius: ['45%', '75%'],
                center: ['35%', '50%'],
                avoidLabelOverlap: false,
                itemStyle: {
                    borderRadius: 5,
                    borderColor: '#fff',
                    borderWidth: 2
                },
                label: {
                    show: false,
                    position: 'center'
                },
                emphasis: {
                    label: {
                        show: true,
                        fontSize: 20,
                        fontWeight: 'bold',
                        color: '#333'
                    }
                },
                labelLine: { show: false },
                data: [
                    { value: 42, name: '核心硬件业务' },
                    { value: 28, name: '软件服务订阅' },
                    { value: 18, name: '增值咨询服务' },
                    { value: 12, name: '其他衍生业务' }
                ]
            }
        ]
    };
    pieChart.setOption(pieOption);
    // 2. 柱状图 - 趋势预测
    const barChart = echarts.init(document.getElementById('barChart'));
    const barOption = {
        animation: false,
        grid: {
            top: '15%',
            left: '3%',
            right: '4%',
            bottom: '3%',
            containLabel: true
        },
        tooltip: {
            trigger: 'axis',
            axisPointer: { type: 'shadow' }
        },
        xAxis: {
            type: 'category',
            data: ['2023 (实际)', '2024 (预测)', '2025 (预测)', '2026 (预测)'],
            axisLine: { lineStyle: { color: '#CFD8DC' } },
            axisLabel: { color: '#546E7A', fontFamily: 'Noto Sans SC', fontSize: 12 }
        },
        yAxis: {
            type: 'value',
            name: '单位：亿元',
            splitLine: { lineStyle: { type: 'dashed', color: '#ECEFF1' } },
            axisLabel: { color: '#90A4AE' },
            nameTextStyle: { color: '#90A4AE', padding: [0, 0, 0, 20] }
        },
        series: [
            {
                name: '市场规模',
                type: 'bar',
                barWidth: '35%',
                data: [8450, 9600, 11200, 13500],
                itemStyle: {
                    color: new echarts.graphic.LinearGradient(0, 0, 0, 1, [
                        { offset: 0, color: '#26A69A' },
                        { offset: 1, color: '#00695C' }
                    ]),
                    borderRadius: [4, 4, 0, 0]
                },
                label: {
                    show: true,
                    position: 'top',
                    color: '#00695C',
                    fontWeight: 'bold',
                    fontFamily: 'Noto Sans SC',
                    formatter: '{c}'
                }
            },
            {
                name: '增长率',
                type: 'line',
                yAxisIndex: 0, // 为了简化视觉，共用坐标轴，实际项目中可能用双轴
                symbol: 'circle',
                symbolSize: 8,
                itemStyle: { color: '#F9A825', borderWidth: 2, borderColor: '#fff' },
                lineStyle: { width: 3, type: 'solid' },
                data: [null, 8900, 10500, 12800] // 模拟一条趋势线，仅作视觉辅助
            }
        ]
    };
    barChart.setOption(barOption);
    // 窗口大小改变时重绘（虽然 PPT 尺寸固定，但为了健壮性）
    window.addEventListener('resize', () =&gt; {
        pieChart.resize();
        barChart.resize();
    });
  &lt;/script&gt;
&lt;/body&gt;
&lt;/html&gt;</t>
  </si>
  <si>
    <t>生成一张柱状图，展示2023年各个月份的用户增长趋势，并在图表下方标注增长率。</t>
  </si>
  <si>
    <t>元素超出边界</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</si>
  <si>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#f0f2f5; 
      color: #333;
    }
    .slide-container {
      width: 100%;
      height: 100%;
      padding: 30px 50px; /* 调整：减少内边距以适应高度 */
      display: flex;
      flex-direction: column;
      background: linear-gradient(135deg, #f0f2f5 0%, #e2e8f0 100%);
      position: relative; /* 新增：定位基准 */
      overflow: hidden;   /* 新增：裁剪溢出的装饰元素 */
    }
    /* 头部样式 */
    .header {
      display: flex;
      justify-content: space-between;
      align-items: flex-end;
      margin-bottom: 15px; /* 调整：减少间距 */
      border-bottom: 2px solid #059669;
      padding-bottom: 10px; /* 调整：减少内边距 */
      flex-shrink: 0;
    }
    .title-group h1 {
      font-size: 32px; /* 调整：微调字体大小 */
      font-weight: 700;
      color: #1e293b;
      margin-bottom: 5px;
      display: flex;
      align-items: center;
      gap: 15px;
    }
    .title-group h1 i {
      color: #059669;
    }
    .title-group p {
      font-size: 16px; /* 调整：微调字体大小 */
      color: #64748b;
      font-weight: 500;
    }
    .header-meta {
      text-align: right;
    }
    .tag {
      background-color: #d1fae5;
      color: #065f46;
      padding: 6px 12px;
      border-radius: 6px;
      font-size: 14px;
      font-weight: 700;
      display: inline-block;
    }
    /* 主体内容区 */
    .content-wrapper {
      flex: 1;
      background: #ffffff;
      border-radius: 16px;
      box-shadow: 0 10px 25px -5px rgba(0, 0, 0, 0.05), 0 8px 10px -6px rgba(0, 0, 0, 0.01);
      padding: 20px; /* 调整：减少内边距 */
      display: flex;
      flex-direction: column;
      position: relative;
      z-index: 2; /* 确保在装饰层之上 */
      min-height: 0; /* Flex子项溢出修复 */
    }
    /* 图表容器 */
    #chart-main {
      width: 100%;
      height: 420px; /* 调整：减小高度以防止溢出 (原480px) */
    }
    /* 底部数据概览 */
    .summary-bar {
      display: flex;
      justify-content: center;
      gap: 60px;
      margin-top: 5px;
      padding-top: 15px;
      border-top: 1px solid #f1f5f9;
      flex-shrink: 0;
    }
    .summary-item {
      display: flex;
      align-items: center;
      gap: 12px;
    }
    .summary-icon {
      width: 40px;
      height: 40px;
      border-radius: 50%;
      display: flex;
      align-items: center;
      justify-content: center;
      font-size: 18px;
    }
    .icon-users { background-color: #ecfdf5; color: #059669; }
    .icon-trend { background-color: #fff7ed; color: #ea580c; }
    .summary-text h4 {
      font-size: 14px;
      color: #64748b;
      font-weight: 500;
      margin-bottom: 2px;
    }
    .summary-text span {
      font-size: 20px;
      font-weight: 700;
      color: #1e293b;
      line-height: 1.2;
    }
    /* 绝对定位装饰 */
    .decor-circle {
      position: absolute;
      border-radius: 50%;
      z-index: 0;
    }
    .dc-1 { width: 300px; height: 300px; background: rgba(5, 150, 105, 0.03); top: -50px; right: -50px; }
    .dc-2 { width: 200px; height: 200px; background: rgba(234, 88, 12, 0.03); bottom: 50px; left: -50px; }
  &lt;/style&gt;
&lt;/head&gt;
&lt;body&gt;
  &lt;div class="slide-container"&gt;
    &lt;!-- 装饰背景 --&gt;
    &lt;div class="decor-circle dc-1"&gt;&lt;/div&gt;
    &lt;div class="decor-circle dc-2"&gt;&lt;/div&gt;
    &lt;!-- 头部 --&gt;
    &lt;div class="header"&gt;
      &lt;div class="title-group"&gt;
        &lt;h1&gt;&lt;i class="fa-solid fa-chart-column"&gt;&lt;/i&gt; 2023年用户增长趋势分析&lt;/h1&gt;
        &lt;p&gt;月度新增用户数与环比增长率概览&lt;/p&gt;
      &lt;/div&gt;
      &lt;div class="header-meta"&gt;
        &lt;span class="tag"&gt;年度报告&lt;/span&gt;
        &lt;div style="margin-top: 5px; font-size: 14px; color: #94a3b8;"&gt;数据截止: 2023-12-31&lt;/div&gt;
      &lt;/div&gt;
    &lt;/div&gt;
    &lt;!-- 图表卡片 --&gt;
    &lt;div class="content-wrapper"&gt;
      &lt;div id="chart-main"&gt;&lt;/div&gt;
      &lt;!-- 底部概览 --&gt;
      &lt;div class="summary-bar"&gt;
        &lt;div class="summary-item"&gt;
          &lt;div class="summary-icon icon-users"&gt;&lt;i class="fa-solid fa-users"&gt;&lt;/i&gt;&lt;/div&gt;
          &lt;div class="summary-text"&gt;
            &lt;h4&gt;年度总新增用户&lt;/h4&gt;
            &lt;span&gt;42,850 人&lt;/span&gt;
          &lt;/div&gt;
        &lt;/div&gt;
        &lt;div class="summary-item"&gt;
          &lt;div class="summary-icon icon-trend"&gt;&lt;i class="fa-solid fa-arrow-trend-up"&gt;&lt;/i&gt;&lt;/div&gt;
          &lt;div class="summary-text"&gt;
            &lt;h4&gt;平均月增长率&lt;/h4&gt;
            &lt;span&gt;+12.4%&lt;/span&gt;
          &lt;/div&gt;
        &lt;/div&gt;
        &lt;div class="summary-item"&gt;
          &lt;div class="summary-icon" style="background-color: #eff6ff; color: #2563eb;"&gt;&lt;i class="fa-solid fa-crown"&gt;&lt;/i&gt;&lt;/div&gt;
          &lt;div class="summary-text"&gt;
            &lt;h4&gt;峰值月份&lt;/h4&gt;
            &lt;span&gt;12月 (5,200人)&lt;/span&gt;
          &lt;/div&gt;
        &lt;/div&gt;
      &lt;/div&gt;
    &lt;/div&gt;
  &lt;/div&gt;
  &lt;script src="https://cdnjs.cloudflare.com/ajax/libs/echarts/5.4.3/echarts.min.js"&gt;&lt;/script&gt;
  &lt;script&gt;
    // 初始化图表
    var chartDom = document.getElementById('chart-main');
    var myChart = echarts.init(chartDom);
    var option;
    // 数据
    const months = ['1月', '2月', '3月', '4月', '5月', '6月', '7月', '8月', '9月', '10月', '11月', '12月'];
    const userCounts = [1200, 1500, 1800, 2100, 2300, 2800, 3100, 3400, 3900, 4500, 4800, 5200];
    const growthRates = [null, 25.0, 20.0, 16.7, 9.5, 21.7, 10.7, 9.7, 14.7, 15.4, 6.7, 8.3]; 
    option = {
      animation: false, 
      backgroundColor: 'transparent',
      grid: {
        top: '18%',   // 调整：增加顶部空间
        left: '3%',
        right: '3%',
        bottom: '10%', // 调整：增加底部空间防止标签被切
        containLabel: true
      },
      legend: {
        data: ['新增用户数', '环比增长率'],
        top: 0,
        right: 20,
        textStyle: {
          fontFamily: 'Noto Sans SC',
          fontSize: 14,
          color: '#64748b'
        }
      },
      xAxis: [
        {
          type: 'category',
          data: months,
          axisPointer: {
            type: 'shadow'
          },
          axisLine: {
            lineStyle: { color: '#cbd5e1' }
          },
          axisLabel: {
            color: '#64748b',
            fontSize: 14,
            fontFamily: 'Noto Sans SC',
            margin: 15
          },
          axisTick: { show: false }
        }
      ],
      yAxis: [
        {
          type: 'value',
          name: '用户数 (人)',
          min: 0,
          max: 6000,
          interval: 1000,
          nameTextStyle: {
            color: '#64748b',
            padding: [0, 0, 0, 20]
          },
          axisLabel: {
            color: '#94a3b8',
            fontFamily: 'Noto Sans SC'
          },
          splitLine: {
            lineStyle: {
              type: 'dashed',
              color: '#e2e8f0'
            }
          }
        },
        {
          type: 'value',
          name: '增长率 (%)',
          min: 0,
          max: 30,
          interval: 5,
          nameTextStyle: {
            color: '#64748b',
            padding: [0, 20, 0, 0]
          },
          axisLabel: {
            formatter: '{value} %',
            color: '#94a3b8',
            fontFamily: 'Noto Sans SC'
          },
          splitLine: { show: false }
        }
      ],
      series: [
        {
          name: '新增用户数',
          type: 'bar',
          barWidth: '40%',
          itemStyle: {
            color: new echarts.graphic.LinearGradient(0, 0, 0, 1, [
              { offset: 0, color: '#10b981' }, 
              { offset: 1, color: '#059669' }
            ]),
            borderRadius: [6, 6, 0, 0]
          },
          label: {
            show: true,
            position: 'top',
            color: '#059669',
            fontFamily: 'Noto Sans SC',
            fontWeight: 'bold',
            fontSize: 12,
            formatter: '{c}'
          },
          data: userCounts
        },
        {
          name: '环比增长率',
          type: 'line',
          yAxisIndex: 1,
          symbol: 'circle',
          symbolSize: 8,
          itemStyle: {
            color: '#ea580c', 
            borderWidth: 2,
            borderColor: '#fff'
          },
          lineStyle: {
            width: 3,
            color: '#ea580c'
          },
          label: {
            show: true,
            position: 'bottom', 
            formatter: '{c}%',
            color: '#ea580c',
            fontWeight: 'bold',
            fontSize: 12,
            backgroundColor: 'rgba(255,255,255,0.8)',
            padding: [2, 4],
            borderRadius: 4
          },
          data: growthRates
        }
      ]
    };
    myChart.setOption(option);
  &lt;/script&gt;
&lt;/body&gt;
&lt;/html&gt;</t>
  </si>
  <si>
    <t>帮我整理一份近三年公司各部门的人力成本统计表，包含工资、社保、公积金及福利支出的具体金额。</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</si>
  <si>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#f0f2f5;
      color: #333;
    }
    /* 布局容器 */
    .container {
      display: grid;
      grid-template-rows: 80px 140px 1fr;
      gap: 24px;
      padding: 30px 40px 40px 40px;
      height: 100%;
    }
    /* 头部样式 */
    header {
      display: flex;
      justify-content: space-between;
      align-items: center;
      border-bottom: 2px solid #e2e8f0;
      padding-bottom: 10px;
    }
    .title-group h1 {
      font-size: 32px;
      color: #1e293b;
      font-weight: 700;
      letter-spacing: 1px;
    }
    .title-group p {
      font-size: 16px;
      color: #64748b;
      margin-top: 4px;
    }
    .date-badge {
      background-color: #0f766e;
      color: white;
      padding: 8px 16px;
      border-radius: 6px;
      font-weight: 500;
      font-size: 14px;
      box-shadow: 0 2px 4px rgba(15, 118, 110, 0.2);
    }
    /* 概览卡片区域 */
    .cards-row {
      display: grid;
      grid-template-columns: repeat(4, 1fr);
      gap: 20px;
    }
    .card {
      background: white;
      border-radius: 12px;
      padding: 20px;
      display: flex;
      align-items: center;
      box-shadow: 0 4px 6px -1px rgba(0, 0, 0, 0.05);
      border-left: 5px solid transparent;
    }
    .card-icon {
      width: 50px;
      height: 50px;
      border-radius: 10px;
      display: flex;
      align-items: center;
      justify-content: center;
      font-size: 24px;
      margin-right: 16px;
    }
    .card-info h3 {
      font-size: 14px;
      color: #64748b;
      font-weight: 500;
      margin-bottom: 4px;
    }
    .card-info .amount {
      font-size: 24px;
      font-weight: 700;
      color: #0f172a;
    }
    /* 卡片特定颜色 */
    .card.salary { border-left-color: #0d9488; }
    .card.salary .card-icon { background-color: #ccfbf1; color: #0d9488; }
    .card.social { border-left-color: #f59e0b; }
    .card.social .card-icon { background-color: #fef3c7; color: #f59e0b; }
    .card.fund { border-left-color: #0ea5e9; }
    .card.fund .card-icon { background-color: #e0f2fe; color: #0ea5e9; }
    .card.welfare { border-left-color: #ec4899; }
    .card.welfare .card-icon { background-color: #fce7f3; color: #ec4899; }
    /* 主内容区域：图表与表格 */
    .main-content {
      display: grid;
      grid-template-columns: 2fr 1fr;
      gap: 24px;
      height: 100%;
    }
    .chart-container, .table-container {
      background: white;
      border-radius: 12px;
      padding: 20px;
      box-shadow: 0 4px 6px -1px rgba(0, 0, 0, 0.05);
      display: flex;
      flex-direction: column;
    }
    .section-title {
      font-size: 18px;
      font-weight: 700;
      color: #334155;
      margin-bottom: 15px;
      display: flex;
      align-items: center;
    }
    .section-title::before {
      content: '';
      width: 4px;
      height: 18px;
      background-color: #0f766e;
      margin-right: 10px;
      border-radius: 2px;
    }
    /* ECharts 容器 */
    #costChart {
      flex: 1;
      width: 100%;
      height: 100%;
    }
    /* 表格样式 */
    .custom-table {
      width: 100%;
      border-collapse: collapse;
      font-size: 13px;
    }
    .custom-table th {
      text-align: left;
      padding: 12px 8px;
      background-color: #f8fafc;
      color: #475569;
      font-weight: 600;
      border-bottom: 2px solid #e2e8f0;
    }
    .custom-table td {
      padding: 12px 8px;
      border-bottom: 1px solid #f1f5f9;
      color: #334155;
    }
    .custom-table tr:last-child td {
      border-bottom: none;
    }
    .custom-table .num {
      text-align: right;
      font-family: 'Roboto', sans-serif; /* Use a monospaced or numeric font if available, else fallback */
      font-weight: 500;
    }
    .trend-up { color: #ef4444; font-size: 12px; margin-left: 4px; }
    .trend-down { color: #10b981; font-size: 12px; margin-left: 4px; }
  &lt;/style&gt;
&lt;/head&gt;
&lt;body&gt;
  &lt;div class="container"&gt;
    &lt;!-- 头部 --&gt;
    &lt;header&gt;
      &lt;div class="title-group"&gt;
        &lt;h1&gt;公司各部门人力成本统计表&lt;/h1&gt;
        &lt;p&gt;包含工资、社保、公积金及福利支出明细&lt;/p&gt;
      &lt;/div&gt;
      &lt;div class="date-badge"&gt;
        &lt;i class="fa-regular fa-calendar-check"&gt;&lt;/i&gt; 统计周期：2021 - 2023年度
      &lt;/div&gt;
    &lt;/header&gt;
    &lt;!-- 概览卡片 (显示2023年总计) --&gt;
    &lt;div class="cards-row"&gt;
      &lt;div class="card salary"&gt;
        &lt;div class="card-icon"&gt;&lt;i class="fa-solid fa-money-bill-wave"&gt;&lt;/i&gt;&lt;/div&gt;
        &lt;div class="card-info"&gt;
          &lt;h3&gt;年度工资总额&lt;/h3&gt;
          &lt;div class="amount"&gt;¥ 4,250.8万&lt;/div&gt;
        &lt;/div&gt;
      &lt;/div&gt;
      &lt;div class="card social"&gt;
        &lt;div class="card-icon"&gt;&lt;i class="fa-solid fa-user-shield"&gt;&lt;/i&gt;&lt;/div&gt;
        &lt;div class="card-info"&gt;
          &lt;h3&gt;社保支出总额&lt;/h3&gt;
          &lt;div class="amount"&gt;¥ 892.4万&lt;/div&gt;
        &lt;/div&gt;
      &lt;/div&gt;
      &lt;div class="card fund"&gt;
        &lt;div class="card-icon"&gt;&lt;i class="fa-solid fa-house-user"&gt;&lt;/i&gt;&lt;/div&gt;
        &lt;div class="card-info"&gt;
          &lt;h3&gt;公积金支出&lt;/h3&gt;
          &lt;div class="amount"&gt;¥ 510.2万&lt;/div&gt;
        &lt;/div&gt;
      &lt;/div&gt;
      &lt;div class="card welfare"&gt;
        &lt;div class="card-icon"&gt;&lt;i class="fa-solid fa-gift"&gt;&lt;/i&gt;&lt;/div&gt;
        &lt;div class="card-info"&gt;
          &lt;h3&gt;福利及其他&lt;/h3&gt;
          &lt;div class="amount"&gt;¥ 235.6万&lt;/div&gt;
        &lt;/div&gt;
      &lt;/div&gt;
    &lt;/div&gt;
    &lt;!-- 主内容 --&gt;
    &lt;div class="main-content"&gt;
      &lt;!-- 左侧图表 --&gt;
      &lt;div class="chart-container"&gt;
        &lt;div class="section-title"&gt;各部门成本结构分析 (2023年度)&lt;/div&gt;
        &lt;div id="costChart"&gt;&lt;/div&gt;
      &lt;/div&gt;
      &lt;!-- 右侧表格 --&gt;
      &lt;div class="table-container"&gt;
        &lt;div class="section-title"&gt;近三年总成本趋势 (万元)&lt;/div&gt;
        &lt;table class="custom-table"&gt;
          &lt;thead&gt;
            &lt;tr&gt;
              &lt;th&gt;部门&lt;/th&gt;
              &lt;th class="num"&gt;2021&lt;/th&gt;
              &lt;th class="num"&gt;2022&lt;/th&gt;
              &lt;th class="num"&gt;2023&lt;/th&gt;
              &lt;th class="num"&gt;同比&lt;/th&gt;
            &lt;/tr&gt;
          &lt;/thead&gt;
          &lt;tbody&gt;
            &lt;tr&gt;
              &lt;td&gt;研发中心&lt;/td&gt;
              &lt;td class="num"&gt;1,850&lt;/td&gt;
              &lt;td class="num"&gt;2,100&lt;/td&gt;
              &lt;td class="num"&gt;2,450&lt;/td&gt;
              &lt;td class="num"&gt;+16%&lt;i class="fa-solid fa-arrow-trend-up trend-up"&gt;&lt;/i&gt;&lt;/td&gt;
            &lt;/tr&gt;
            &lt;tr&gt;
              &lt;td&gt;市场营销&lt;/td&gt;
              &lt;td class="num"&gt;1,200&lt;/td&gt;
              &lt;td class="num"&gt;1,350&lt;/td&gt;
              &lt;td class="num"&gt;1,580&lt;/td&gt;
              &lt;td class="num"&gt;+17%&lt;i class="fa-solid fa-arrow-trend-up trend-up"&gt;&lt;/i&gt;&lt;/td&gt;
            &lt;/tr&gt;
            &lt;tr&gt;
              &lt;td&gt;产品运营&lt;/td&gt;
              &lt;td class="num"&gt;850&lt;/td&gt;
              &lt;td class="num"&gt;920&lt;/td&gt;
              &lt;td class="num"&gt;1,050&lt;/td&gt;
              &lt;td class="num"&gt;+14%&lt;i class="fa-solid fa-arrow-trend-up trend-up"&gt;&lt;/i&gt;&lt;/td&gt;
            &lt;/tr&gt;
            &lt;tr&gt;
              &lt;td&gt;职能管理&lt;/td&gt;
              &lt;td class="num"&gt;620&lt;/td&gt;
              &lt;td class="num"&gt;680&lt;/td&gt;
              &lt;td class="num"&gt;720&lt;/td&gt;
              &lt;td class="num"&gt;+5%&lt;i class="fa-solid fa-arrow-trend-up trend-up"&gt;&lt;/i&gt;&lt;/td&gt;
            &lt;/tr&gt;
            &lt;tr&gt;
              &lt;td&gt;&lt;strong&gt;总计&lt;/strong&gt;&lt;/td&gt;
              &lt;td class="num"&gt;&lt;strong&gt;4,520&lt;/strong&gt;&lt;/td&gt;
              &lt;td class="num"&gt;&lt;strong&gt;5,050&lt;/strong&gt;&lt;/td&gt;
              &lt;td class="num"&gt;&lt;strong&gt;5,800&lt;/strong&gt;&lt;/td&gt;
              &lt;td class="num"&gt;&lt;strong&gt;+14%&lt;/strong&gt;&lt;/td&gt;
            &lt;/tr&gt;
          &lt;/tbody&gt;
        &lt;/table&gt;
        &lt;!-- 补充说明小字 --&gt;
        &lt;div style="margin-top: auto; font-size: 12px; color: #94a3b8; padding-top: 10px; border-top: 1px dashed #e2e8f0;"&gt;
          &lt;i class="fa-solid fa-circle-info"&gt;&lt;/i&gt; 注：数据包含年终奖金及公司承担的五险一金部分。
        &lt;/div&gt;
      &lt;/div&gt;
    &lt;/div&gt;
  &lt;/div&gt;
  &lt;script src="https://cdnjs.cloudflare.com/ajax/libs/echarts/5.4.3/echarts.min.js"&gt;&lt;/script&gt;
  &lt;script&gt;
    // 初始化 ECharts
    var chartDom = document.getElementById('costChart');
    var myChart = echarts.init(chartDom);
    var option;
    option = {
      animation: false, // 严格禁止动画
      tooltip: {
        trigger: 'axis',
        axisPointer: { type: 'shadow' }
      },
      legend: {
        bottom: '0%',
        itemWidth: 12,
        itemHeight: 12,
        textStyle: { color: '#64748b' }
      },
      grid: {
        left: '3%',
        right: '4%',
        bottom: '10%',
        top: '10%',
        containLabel: true
      },
      xAxis: {
        type: 'category',
        data: ['研发中心', '市场营销', '产品运营', '职能管理'],
        axisLine: { lineStyle: { color: '#cbd5e1' } },
        axisLabel: { color: '#475569', fontSize: 13, fontWeight: 'bold' }
      },
      yAxis: {
        type: 'value',
        name: '金额 (万元)',
        nameTextStyle: { color: '#94a3b8', padding: [0, 0, 0, 20] },
        splitLine: { lineStyle: { type: 'dashed', color: '#e2e8f0' } },
        axisLabel: { color: '#64748b' }
      },
      series: [
        {
          name: '工资',
          type: 'bar',
          stack: 'total',
          barWidth: '45%',
          itemStyle: { color: '#0d9488' }, // Teal
          data: [1800, 1100, 750, 500]
        },
        {
          name: '社保',
          type: 'bar',
          stack: 'total',
          itemStyle: { color: '#f59e0b' }, // Amber
          data: [350, 280, 180, 120]
        },
        {
          name: '公积金',
          type: 'bar',
          stack: 'total',
          itemStyle: { color: '#0ea5e9' }, // Sky Blue
          data: [200, 150, 90, 70]
        },
        {
          name: '福利',
          type: 'bar',
          stack: 'total',
          itemStyle: { color: '#ec4899' }, // Pink
          // label: { show: true, position: 'top', formatter: '{@score}', color: '#333' },
          data: [100, 50, 30, 30]
        }
      ]
    };
    myChart.setOption(option);
  &lt;/script&gt;
&lt;/body&gt;
&lt;/html&gt;</t>
  </si>
  <si>
    <t>请列出2022-2024年主要竞争对手的市场份额变化数据，并用折线图表示。</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</si>
  <si>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.container {
      display: flex;
      flex-direction: column;
      height: 100%;
      padding: 40px;
    }
    /* 头部样式 */
    .header {
      display: flex;
      justify-content: space-between;
      align-items: center;
      margin-bottom: 30px;
      padding-bottom: 20px;
      border-bottom: 2px solid #E1E4E8;
    }
    .title-group {
      display: flex;
      align-items: center;
      gap: 15px;
    }
    .icon-box {
      width: 56px;
      height: 56px;
      background-color: #2C3E50;
      color: #fff;
      border-radius: 12px;
      display: flex;
      align-items: center;
      justify-content: center;
      font-size: 24px;
      box-shadow: 0 4px 6px rgba(0,0,0,0.1);
    }
    h1 {
      font-size: 36px;
      color: #1A202C;
      font-weight: 700;
      letter-spacing: -0.5px;
    }
    .subtitle {
      font-size: 18px;
      color: #64748B;
      margin-top: 4px;
    }
    .date-badge {
      background-color: #fff;
      padding: 8px 20px;
      border-radius: 50px;
      font-weight: 500;
      color: #2C3E50;
      box-shadow: 0 2px 4px rgba(0,0,0,0.05);
      border: 1px solid #E2E8F0;
    }
    /* 内容区域 */
    .content-wrapper {
      display: flex;
      flex: 1;
      gap: 30px;
      height: calc(100% - 120px); /* 减去头部高度 */
    }
    /* 左侧数据卡片 */
    .insight-panel {
      width: 320px;
      display: flex;
      flex-direction: column;
      gap: 20px;
    }
    .stat-card {
      background: #fff;
      padding: 25px;
      border-radius: 16px;
      box-shadow: 0 4px 12px rgba(0,0,0,0.03);
      border-left: 5px solid transparent;
    }
    .stat-card.primary { border-left-color: #3B82F6; }
    .stat-card.danger { border-left-color: #EF4444; }
    .stat-card.success { border-left-color: #10B981; }
    .stat-title {
      font-size: 14px;
      color: #64748B;
      font-weight: 500;
      margin-bottom: 8px;
      display: flex;
      align-items: center;
      gap: 8px;
    }
    .stat-value {
      font-size: 28px;
      font-weight: 700;
      color: #1E293B;
    }
    .stat-desc {
      font-size: 13px;
      color: #94A3B8;
      margin-top: 5px;
    }
    .trend-up { color: #10B981; margin-left: 5px; font-size: 14px; }
    .trend-down { color: #EF4444; margin-left: 5px; font-size: 14px; }
    /* 右侧图表区域 */
    .chart-container {
      flex: 1;
      background: #fff;
      border-radius: 16px;
      padding: 20px;
      box-shadow: 0 4px 12px rgba(0,0,0,0.03);
      position: relative;
    }
    #marketShareChart {
      width: 100%;
      height: 100%;
    }
    /* 辅助类 */
    .fa-icon { width: 20px; text-align: center; }
  &lt;/style&gt;
&lt;/head&gt;
&lt;body&gt;
  &lt;div class="container"&gt;
    &lt;!-- 头部 --&gt;
    &lt;header class="header"&gt;
      &lt;div class="title-group"&gt;
        &lt;div class="icon-box"&gt;
          &lt;i class="fa-solid fa-chart-line"&gt;&lt;/i&gt;
        &lt;/div&gt;
        &lt;div&gt;
          &lt;h1&gt;市场份额趋势分析&lt;/h1&gt;
          &lt;div class="subtitle"&gt;主要竞争对手季度表现数据 (2022 Q1 - 2024 Q4)&lt;/div&gt;
        &lt;/div&gt;
      &lt;/div&gt;
      &lt;div class="date-badge"&gt;
        &lt;i class="fa-regular fa-calendar-check" style="margin-right: 8px;"&gt;&lt;/i&gt; 数据截止: 2024年12月
      &lt;/div&gt;
    &lt;/header&gt;
    &lt;!-- 主体内容 --&gt;
    &lt;div class="content-wrapper"&gt;
      &lt;!-- 左侧关键指标 --&gt;
      &lt;aside class="insight-panel"&gt;
        &lt;div class="stat-card primary"&gt;
          &lt;div class="stat-title"&gt;
            &lt;i class="fa-solid fa-building fa-icon" style="color: #3B82F6;"&gt;&lt;/i&gt; 创新科技 (Competitor A)
          &lt;/div&gt;
          &lt;div class="stat-value"&gt;42.5% &lt;span class="trend-up"&gt;&lt;i class="fa-solid fa-arrow-trend-up"&gt;&lt;/i&gt; +5.2%&lt;/span&gt;&lt;/div&gt;
          &lt;div class="stat-desc"&gt;持续保持市场领先地位，增长稳健&lt;/div&gt;
        &lt;/div&gt;
        &lt;div class="stat-card success"&gt;
          &lt;div class="stat-title"&gt;
            &lt;i class="fa-solid fa-rocket fa-icon" style="color: #10B981;"&gt;&lt;/i&gt; 极速动力 (Competitor B)
          &lt;/div&gt;
          &lt;div class="stat-value"&gt;35.8% &lt;span class="trend-up"&gt;&lt;i class="fa-solid fa-arrow-trend-up"&gt;&lt;/i&gt; +12.4%&lt;/span&gt;&lt;/div&gt;
          &lt;div class="stat-desc"&gt;新产品线发布后市场份额显著提升&lt;/div&gt;
        &lt;/div&gt;
        &lt;div class="stat-card danger"&gt;
          &lt;div class="stat-title"&gt;
            &lt;i class="fa-solid fa-landmark fa-icon" style="color: #EF4444;"&gt;&lt;/i&gt; 传统联合 (Competitor C)
          &lt;/div&gt;
          &lt;div class="stat-value"&gt;15.2% &lt;span class="trend-down"&gt;&lt;i class="fa-solid fa-arrow-trend-down"&gt;&lt;/i&gt; -8.6%&lt;/span&gt;&lt;/div&gt;
          &lt;div class="stat-desc"&gt;受技术迭代影响，份额持续萎缩&lt;/div&gt;
        &lt;/div&gt;
      &lt;/aside&gt;
      &lt;!-- 右侧图表 --&gt;
      &lt;main class="chart-container"&gt;
        &lt;div id="marketShareChart"&gt;&lt;/div&gt;
      &lt;/main&gt;
    &lt;/div&gt;
  &lt;/div&gt;
  &lt;script&gt;
    // 初始化 ECharts 实例
    var chartDom = document.getElementById('marketShareChart');
    var myChart = echarts.init(chartDom);
    var option;
    // 数据配置
    option = {
      animation: false, // 严格禁止动画
      backgroundColor: '#fff',
      color: ['#3B82F6', '#10B981', '#EF4444', '#F59E0B'], // 蓝, 绿, 红, 黄
      title: {
        text: '市场份额变化趋势图',
        left: '2%',
        top: '2%',
        textStyle: {
          fontSize: 16,
          fontWeight: '600',
          color: '#64748B'
        }
      },
      tooltip: {
        trigger: 'axis',
        backgroundColor: 'rgba(255, 255, 255, 0.95)',
        borderColor: '#E2E8F0',
        textStyle: {
          color: '#1E293B'
        },
        extraCssText: 'box-shadow: 0 4px 12px rgba(0, 0, 0, 0.1);'
      },
      legend: {
        data: ['创新科技 (Comp A)', '极速动力 (Comp B)', '传统联合 (Comp C)', '其他'],
        bottom: '2%',
        icon: 'circle',
        itemGap: 25,
        textStyle: {
          color: '#475569',
          fontSize: 12
        }
      },
      grid: {
        left: '3%',
        right: '4%',
        bottom: '12%',
        top: '15%',
        containLabel: true
      },
      xAxis: {
        type: 'category',
        boundaryGap: false,
        data: ['22 Q1', '22 Q2', '22 Q3', '22 Q4', '23 Q1', '23 Q2', '23 Q3', '23 Q4', '24 Q1', '24 Q2', '24 Q3', '24 Q4'],
        axisLine: {
          lineStyle: {
            color: '#CBD5E1'
          }
        },
        axisLabel: {
          color: '#64748B',
          fontSize: 12,
          margin: 15
        },
        axisTick: {
          show: false
        }
      },
      yAxis: {
        type: 'value',
        name: '市场份额 (%)',
        nameTextStyle: {
          color: '#94A3B8',
          padding: [0, 0, 0, 20]
        },
        min: 0,
        max: 50,
        splitLine: {
          lineStyle: {
            color: '#F1F5F9',
            type: 'dashed'
          }
        },
        axisLabel: {
          color: '#64748B',
          formatter: '{value}%'
        }
      },
      series: [
        {
          name: '创新科技 (Comp A)',
          type: 'line',
          symbol: 'circle',
          symbolSize: 8,
          lineStyle: { width: 4 },
          data: [38, 38.5, 39, 39.5, 40, 41, 40.5, 41.2, 41.5, 42, 42.2, 42.5],
          markPoint: {
            symbol: 'circle',
            symbolSize: 6,
            label: { show: false },
            data: [{ type: 'max', name: 'Max' }]
          }
        },
        {
          name: '极速动力 (Comp B)',
          type: 'line',
          symbol: 'circle',
          symbolSize: 8,
          lineStyle: { width: 4 },
          data: [22, 23, 24.5, 26, 28, 29.5, 31, 32.5, 33.5, 34.5, 35, 35.8]
        },
        {
          name: '传统联合 (Comp C)',
          type: 'line',
          symbol: 'circle',
          symbolSize: 8,
          lineStyle: { width: 4 },
          data: [25, 24, 23, 21.5, 20, 18.5, 17.5, 16.8, 16, 15.5, 15.2, 15.2]
        },
        {
          name: '其他',
          type: 'line',
          symbol: 'none',
          lineStyle: { width: 2, type: 'dotted', color: '#94A3B8' },
          data: [15, 14.5, 13.5, 13, 12, 11, 11, 9.5, 9, 8, 7.6, 6.5]
        }
      ]
    };
    option &amp;&amp; myChart.setOption(option);
  &lt;/script&gt;
&lt;/body&gt;
&lt;/html&gt;</t>
  </si>
  <si>
    <t>分析本季度各产品线的销售业绩，重点展示达成率低于80%的产品，并附上具体销售额数据。</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</si>
  <si>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.container {
      display: grid;
      grid-template-rows: 80px 1fr;
      height: 100%;
    }
    /* 头部样式 */
    header {
      background: #ffffff;
      padding: 0 40px;
      display: flex;
      align-items: center;
      justify-content: space-between;
      box-shadow: 0 2px 10px rgba(0,0,0,0.05);
      z-index: 10;
    }
    .title-group {
      display: flex;
      align-items: center;
      gap: 15px;
    }
    .logo-icon {
      font-size: 28px;
      color: #264653;
    }
    h1 {
      font-size: 28px;
      font-weight: 700;
      color: #264653;
      letter-spacing: 1px;
    }
    .subtitle {
      font-size: 16px;
      color: #666;
      background: #e9ecef;
      padding: 6px 16px;
      border-radius: 20px;
      font-weight: 500;
    }
    /* 主内容区 */
    main {
      padding: 30px 40px;
      display: grid;
      grid-template-columns: 2fr 1fr;
      gap: 30px;
    }
    /* 左侧图表卡片 */
    .chart-card {
      background: white;
      border-radius: 16px;
      padding: 25px;
      box-shadow: 0 4px 20px rgba(0,0,0,0.03);
      display: flex;
      flex-direction: column;
    }
    .card-header {
      display: flex;
      justify-content: space-between;
      align-items: center;
      margin-bottom: 15px;
    }
    .card-title {
      font-size: 20px;
      font-weight: 700;
      color: #264653;
      border-left: 5px solid #2a9d8f;
      padding-left: 12px;
    }
    .legend-custom {
      display: flex;
      gap: 15px;
      font-size: 14px;
      color: #666;
    }
    .legend-item { display: flex; align-items: center; gap: 6px; }
    .dot { width: 10px; height: 10px; border-radius: 50%; }
    .dot.good { background: #2a9d8f; }
    .dot.bad { background: #e76f51; }
    #mainChart {
      flex: 1;
      width: 100%;
      height: 100%;
    }
    /* 右侧重点关注区 */
    .focus-section {
      display: flex;
      flex-direction: column;
      gap: 20px;
    }
    .focus-header {
      font-size: 18px;
      font-weight: 700;
      color: #e76f51;
      display: flex;
      align-items: center;
      gap: 10px;
      margin-bottom: 5px;
    }
    /* 警告卡片样式 */
    .alert-card {
      background: white;
      border-radius: 12px;
      padding: 24px;
      box-shadow: 0 4px 15px rgba(231, 111, 81, 0.15);
      border-left: 6px solid #e76f51;
      position: relative;
      overflow: hidden;
    }
    .alert-card::after {
      content: '';
      position: absolute;
      top: 0;
      right: 0;
      width: 100px;
      height: 100%;
      background: linear-gradient(90deg, transparent, rgba(231, 111, 81, 0.05));
      pointer-events: none;
    }
    .product-name {
      font-size: 22px;
      font-weight: 700;
      color: #333;
      margin-bottom: 15px;
      display: flex;
      justify-content: space-between;
      align-items: center;
    }
    .badge-low {
      background: #ffe8e3;
      color: #e76f51;
      font-size: 14px;
      padding: 4px 10px;
      border-radius: 6px;
      font-weight: 600;
    }
    .data-grid {
      display: grid;
      grid-template-columns: 1fr 1fr;
      gap: 15px;
    }
    .data-item {
      display: flex;
      flex-direction: column;
    }
    .data-label {
      font-size: 12px;
      color: #888;
      margin-bottom: 4px;
    }
    .data-value {
      font-size: 18px;
      font-weight: 700;
      color: #264653;
      font-family: 'Roboto', sans-serif; /* Use system font for numbers if Roboto not loaded, looks cleaner */
    }
    .data-value.highlight {
      color: #e76f51;
    }
    .progress-bg {
      width: 100%;
      height: 6px;
      background: #eee;
      border-radius: 3px;
      margin-top: 15px;
    }
    .progress-bar {
      height: 100%;
      border-radius: 3px;
      background: #e76f51;
    }
    /* 底部摘要 */
    .summary-box {
      background: #264653;
      color: white;
      border-radius: 12px;
      padding: 20px;
      margin-top: auto;
      display: flex;
      align-items: center;
      gap: 20px;
    }
    .summary-icon {
      font-size: 24px;
      opacity: 0.8;
    }
    .summary-text {
      font-size: 14px;
      line-height: 1.5;
      opacity: 0.9;
    }
  &lt;/style&gt;
&lt;/head&gt;
&lt;body&gt;
&lt;div class="container"&gt;
  &lt;!-- 头部 --&gt;
  &lt;header&gt;
    &lt;div class="title-group"&gt;
      &lt;i class="fa-solid fa-chart-pie logo-icon"&gt;&lt;/i&gt;
      &lt;h1&gt;2024 Q3 产品线销售业绩分析&lt;/h1&gt;
    &lt;/div&gt;
    &lt;div class="subtitle"&gt;
      统计周期：2024.07.01 - 2024.09.30
    &lt;/div&gt;
  &lt;/header&gt;
  &lt;!-- 主体 --&gt;
  &lt;main&gt;
    &lt;!-- 左侧：图表概览 --&gt;
    &lt;div class="chart-card"&gt;
      &lt;div class="card-header"&gt;
        &lt;div class="card-title"&gt;各产品线目标达成率概览&lt;/div&gt;
        &lt;div class="legend-custom"&gt;
          &lt;div class="legend-item"&gt;&lt;div class="dot good"&gt;&lt;/div&gt;&lt;span&gt;达成率 &amp;ge; 80%&lt;/span&gt;&lt;/div&gt;
          &lt;div class="legend-item"&gt;&lt;div class="dot bad"&gt;&lt;/div&gt;&lt;span&gt;达成率 &lt; 80%&lt;/span&gt;&lt;/div&gt;
        &lt;/div&gt;
      &lt;/div&gt;
      &lt;div id="mainChart"&gt;&lt;/div&gt;
    &lt;/div&gt;
    &lt;!-- 右侧：重点关注 --&gt;
    &lt;div class="focus-section"&gt;
      &lt;div class="focus-header"&gt;
        &lt;i class="fa-solid fa-triangle-exclamation"&gt;&lt;/i&gt;
        &lt;span&gt;未达标产品重点分析 ( &lt; 80% )&lt;/span&gt;
      &lt;/div&gt;
      &lt;!-- 卡片 1 --&gt;
      &lt;div class="alert-card"&gt;
        &lt;div class="product-name"&gt;
          云存储服务
          &lt;span class="badge-low"&gt;达成率 65%&lt;/span&gt;
        &lt;/div&gt;
        &lt;div class="data-grid"&gt;
          &lt;div class="data-item"&gt;
            &lt;span class="data-label"&gt;季度目标 (万元)&lt;/span&gt;
            &lt;span class="data-value"&gt;800.0&lt;/span&gt;
          &lt;/div&gt;
          &lt;div class="data-item"&gt;
            &lt;span class="data-label"&gt;实际销售 (万元)&lt;/span&gt;
            &lt;span class="data-value highlight"&gt;520.0&lt;/span&gt;
          &lt;/div&gt;
        &lt;/div&gt;
        &lt;div class="progress-bg"&gt;
          &lt;div class="progress-bar" style="width: 65%;"&gt;&lt;/div&gt;
        &lt;/div&gt;
      &lt;/div&gt;
      &lt;!-- 卡片 2 --&gt;
      &lt;div class="alert-card"&gt;
        &lt;div class="product-name"&gt;
          企业级服务器
          &lt;span class="badge-low"&gt;达成率 78%&lt;/span&gt;
        &lt;/div&gt;
        &lt;div class="data-grid"&gt;
          &lt;div class="data-item"&gt;
            &lt;span class="data-label"&gt;季度目标 (万元)&lt;/span&gt;
            &lt;span class="data-value"&gt;1,200.0&lt;/span&gt;
          &lt;/div&gt;
          &lt;div class="data-item"&gt;
            &lt;span class="data-label"&gt;实际销售 (万元)&lt;/span&gt;
            &lt;span class="data-value highlight"&gt;936.0&lt;/span&gt;
          &lt;/div&gt;
        &lt;/div&gt;
        &lt;div class="progress-bg"&gt;
          &lt;div class="progress-bar" style="width: 78%;"&gt;&lt;/div&gt;
        &lt;/div&gt;
      &lt;/div&gt;
      &lt;!-- 建议摘要 --&gt;
      &lt;div class="summary-box"&gt;
        &lt;i class="fa-solid fa-lightbulb summary-icon"&gt;&lt;/i&gt;
        &lt;div class="summary-text"&gt;
          &lt;strong&gt;分析建议：&lt;/strong&gt; 云存储服务受市场价格战影响较大，建议Q4调整定价策略；企业级服务器需加快大客户交付验收流程。
        &lt;/div&gt;
      &lt;/div&gt;
    &lt;/div&gt;
  &lt;/main&gt;
&lt;/div&gt;
&lt;script&gt;
  // 初始化 ECharts
  var chartDom = document.getElementById('mainChart');
  var myChart = echarts.init(chartDom);
  var option;
  // 数据
  var categories = ['智能家居套件', '可穿戴设备', '游戏主机', '企业级服务器', '云存储服务'];
  var dataRates = [115, 92, 105, 78, 65]; // 达成率
  var dataSales = [460, 276, 525, 936, 520]; // 实际销售额
  option = {
    animation: false, // 严格禁止动画
    grid: {
      top: '15%',
      left: '3%',
      right: '4%',
      bottom: '3%',
      containLabel: true
    },
    tooltip: {
      trigger: 'axis',
      axisPointer: { type: 'shadow' }
    },
    xAxis: {
      type: 'category',
      data: categories,
      axisLine: { lineStyle: { color: '#ccc' } },
      axisLabel: { 
        color: '#555',
        fontSize: 14,
        fontWeight: 'bold',
        interval: 0 
      },
      axisTick: { show: false }
    },
    yAxis: [
      {
        type: 'value',
        name: '达成率 (%)',
        min: 0,
        max: 130,
        splitLine: { lineStyle: { type: 'dashed', color: '#eee' } },
        axisLabel: { color: '#888' },
        nameTextStyle: { color: '#888', padding: [0, 0, 0, 20] }
      }
    ],
    series: [
      {
        name: '达成率',
        type: 'bar',
        barWidth: '40%',
        data: dataRates,
        label: {
          show: true,
          position: 'top',
          formatter: '{c}%',
          fontSize: 14,
          fontWeight: 'bold',
          color: '#333'
        },
        itemStyle: {
          color: function(params) {
            // 低于80%显示为警告色(橙红)，否则显示为正常色(青绿)
            if (params.value &lt; 80) {
              return '#e76f51';
            } else {
              return '#2a9d8f';
            }
          },
          borderRadius: [6, 6, 0, 0]
        },
        markLine: {
          symbol: 'none',
          data: [
            { 
              yAxis: 80, 
              lineStyle: { color: '#e76f51', type: 'dashed', width: 2 },
              label: { show: true, position: 'end', formatter: '80% 警戒线', color: '#e76f51' }
            }
          ],
          animation: false
        }
      }
    ]
  };
  myChart.setOption(option);
&lt;/script&gt;
&lt;/body&gt;
&lt;/html&gt;</t>
  </si>
  <si>
    <t>做一张全国销售大区的业绩排名表，包含大区经理姓名、目标金额、完成金额及完成率。</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</si>
  <si>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#f0f2f5; color: #333; }
    /* 布局容器 */
    .container {
      display: flex;
      flex-direction: column;
      height: 100%;
      padding: 40px;
    }
    /* 头部样式 */
    .header {
      display: flex;
      justify-content: space-between;
      align-items: center;
      margin-bottom: 30px;
    }
    .title-group {
      border-left: 8px solid #00695c;
      padding-left: 20px;
    }
    .main-title {
      font-size: 36px;
      font-weight: 700;
      color: #263238;
      letter-spacing: 1px;
    }
    .sub-title {
      font-size: 18px;
      color: #546e7a;
      margin-top: 5px;
    }
    .kpi-summary {
      display: flex;
      gap: 30px;
    }
    .kpi-card {
      background: white;
      padding: 15px 25px;
      border-radius: 8px;
      box-shadow: 0 2px 10px rgba(0,0,0,0.03);
      display: flex;
      align-items: center;
      gap: 15px;
    }
    .kpi-icon {
      width: 48px;
      height: 48px;
      background: #e0f2f1;
      color: #00695c;
      border-radius: 50%;
      display: flex;
      align-items: center;
      justify-content: center;
      font-size: 20px;
    }
    .kpi-info h4 { font-size: 14px; color: #78909c; font-weight: 500; }
    .kpi-info p { font-size: 24px; font-weight: 700; color: #263238; }
    /* 内容区域 */
    .content {
      display: flex;
      gap: 30px;
      height: 560px;
    }
    /* 左侧表格区域 */
    .table-panel {
      flex: 2;
      background: white;
      border-radius: 12px;
      box-shadow: 0 4px 20px rgba(0,0,0,0.05);
      padding: 20px;
      display: flex;
      flex-direction: column;
    }
    .table-header {
      display: grid;
      grid-template-columns: 0.8fr 1.5fr 1.2fr 1.5fr 1.5fr 1.2fr;
      padding: 15px 20px;
      background: #eceff1;
      border-radius: 8px;
      font-weight: 700;
      color: #455a64;
      font-size: 16px;
      margin-bottom: 10px;
    }
    .table-row {
      display: grid;
      grid-template-columns: 0.8fr 1.5fr 1.2fr 1.5fr 1.5fr 1.2fr;
      padding: 18px 20px;
      align-items: center;
      border-bottom: 1px solid #f0f0f0;
      font-size: 16px;
      color: #37474f;
    }
    .table-row:last-child { border-bottom: none; }
    .table-row:nth-child(even) { background-color: #fafafa; }
    .rank-badge {
      width: 28px;
      height: 28px;
      border-radius: 4px;
      display: flex;
      align-items: center;
      justify-content: center;
      font-weight: 700;
      font-size: 14px;
      background: #cfd8dc;
      color: #546e7a;
    }
    .rank-1 .rank-badge { background: #fff8e1; color: #fbc02d; border: 1px solid #fbc02d; }
    .rank-2 .rank-badge { background: #f5f5f5; color: #757575; border: 1px solid #bdbdbd; }
    .rank-3 .rank-badge { background: #fbe9e7; color: #d84315; border: 1px solid #ffab91; }
    .manager-cell { display: flex; align-items: center; gap: 10px; }
    .manager-avatar {
      width: 32px; height: 32px; background: #eceff1; border-radius: 50%;
      display: flex; align-items: center; justify-content: center; color: #78909c; font-size: 14px;
    }
    .amount { font-family: 'Noto Sans SC', sans-serif; font-weight: 500; }
    .rate-high { color: #00695c; font-weight: 700; }
    .rate-mid { color: #f57f17; font-weight: 700; }
    .rate-low { color: #c62828; font-weight: 700; }
    /* 右侧图表区域 */
    .chart-panel {
      flex: 1;
      background: white;
      border-radius: 12px;
      box-shadow: 0 4px 20px rgba(0,0,0,0.05);
      padding: 20px;
      display: flex;
      flex-direction: column;
    }
    .panel-title {
      font-size: 18px;
      font-weight: 700;
      color: #263238;
      margin-bottom: 20px;
      padding-left: 10px;
      border-left: 4px solid #fbc02d;
    }
    #chart-container {
      flex: 1;
      width: 100%;
      height: 100%;
    }
    /* 进度条样式 */
    .progress-bg {
      width: 100%;
      height: 8px;
      background: #eceff1;
      border-radius: 4px;
      margin-top: 8px;
      overflow: hidden;
    }
    .progress-bar {
      height: 100%;
      border-radius: 4px;
    }
  &lt;/style&gt;
&lt;/head&gt;
&lt;body&gt;
&lt;div class="container"&gt;
  &lt;!-- 头部 --&gt;
  &lt;div class="header"&gt;
    &lt;div class="title-group"&gt;
      &lt;div class="main-title"&gt;全国销售大区业绩排名表&lt;/div&gt;
      &lt;div class="sub-title"&gt;2023财年第四季度 (Q4) 最终统计&lt;/div&gt;
    &lt;/div&gt;
    &lt;div class="kpi-summary"&gt;
      &lt;div class="kpi-card"&gt;
        &lt;div class="kpi-icon"&gt;&lt;i class="fa-solid fa-bullseye"&gt;&lt;/i&gt;&lt;/div&gt;
        &lt;div class="kpi-info"&gt;
          &lt;h4&gt;总目标金额&lt;/h4&gt;
          &lt;p&gt;¥ 5,000万&lt;/p&gt;
        &lt;/div&gt;
      &lt;/div&gt;
      &lt;div class="kpi-card"&gt;
        &lt;div class="kpi-icon"&gt;&lt;i class="fa-solid fa-coins"&gt;&lt;/i&gt;&lt;/div&gt;
        &lt;div class="kpi-info"&gt;
          &lt;h4&gt;总完成金额&lt;/h4&gt;
          &lt;p&gt;¥ 5,420万&lt;/p&gt;
        &lt;/div&gt;
      &lt;/div&gt;
      &lt;div class="kpi-card"&gt;
        &lt;div class="kpi-icon"&gt;&lt;i class="fa-solid fa-chart-pie"&gt;&lt;/i&gt;&lt;/div&gt;
        &lt;div class="kpi-info"&gt;
          &lt;h4&gt;整体达成率&lt;/h4&gt;
          &lt;p style="color: #00695c;"&gt;108.4%&lt;/p&gt;
        &lt;/div&gt;
      &lt;/div&gt;
    &lt;/div&gt;
  &lt;/div&gt;
  &lt;!-- 内容区 --&gt;
  &lt;div class="content"&gt;
    &lt;!-- 左侧表格 --&gt;
    &lt;div class="table-panel"&gt;
      &lt;div class="table-header"&gt;
        &lt;div&gt;排名&lt;/div&gt;
        &lt;div&gt;大区名称&lt;/div&gt;
        &lt;div&gt;大区经理&lt;/div&gt;
        &lt;div&gt;目标金额 (万元)&lt;/div&gt;
        &lt;div&gt;完成金额 (万元)&lt;/div&gt;
        &lt;div&gt;完成率&lt;/div&gt;
      &lt;/div&gt;
      &lt;!-- Row 1 --&gt;
      &lt;div class="table-row rank-1"&gt;
        &lt;div&gt;&lt;div class="rank-badge"&gt;&lt;i class="fa-solid fa-trophy"&gt;&lt;/i&gt;&lt;/div&gt;&lt;/div&gt;
        &lt;div style="font-weight: 700;"&gt;华东大区&lt;/div&gt;
        &lt;div class="manager-cell"&gt;&lt;div class="manager-avatar"&gt;&lt;i class="fa-solid fa-user"&gt;&lt;/i&gt;&lt;/div&gt; 李明&lt;/div&gt;
        &lt;div class="amount"&gt;1,500&lt;/div&gt;
        &lt;div class="amount" style="color: #263238; font-weight: 700;"&gt;1,950&lt;/div&gt;
        &lt;div&gt;
          &lt;span class="rate-high"&gt;130%&lt;/span&gt;
          &lt;div class="progress-bg"&gt;&lt;div class="progress-bar" style="width: 100%; background: #00695c;"&gt;&lt;/div&gt;&lt;/div&gt;
        &lt;/div&gt;
      &lt;/div&gt;
      &lt;!-- Row 2 --&gt;
      &lt;div class="table-row rank-2"&gt;
        &lt;div&gt;&lt;div class="rank-badge"&gt;2&lt;/div&gt;&lt;/div&gt;
        &lt;div style="font-weight: 700;"&gt;华北大区&lt;/div&gt;
        &lt;div class="manager-cell"&gt;&lt;div class="manager-avatar"&gt;&lt;i class="fa-solid fa-user"&gt;&lt;/i&gt;&lt;/div&gt; 王强&lt;/div&gt;
        &lt;div class="amount"&gt;1,200&lt;/div&gt;
        &lt;div class="amount" style="color: #263238; font-weight: 700;"&gt;1,380&lt;/div&gt;
        &lt;div&gt;
          &lt;span class="rate-high"&gt;115%&lt;/span&gt;
          &lt;div class="progress-bg"&gt;&lt;div class="progress-bar" style="width: 100%; background: #26a69a;"&gt;&lt;/div&gt;&lt;/div&gt;
        &lt;/div&gt;
      &lt;/div&gt;
      &lt;!-- Row 3 --&gt;
      &lt;div class="table-row rank-3"&gt;
        &lt;div&gt;&lt;div class="rank-badge"&gt;3&lt;/div&gt;&lt;/div&gt;
        &lt;div style="font-weight: 700;"&gt;华南大区&lt;/div&gt;
        &lt;div class="manager-cell"&gt;&lt;div class="manager-avatar"&gt;&lt;i class="fa-solid fa-user"&gt;&lt;/i&gt;&lt;/div&gt; 张伟&lt;/div&gt;
        &lt;div class="amount"&gt;1,000&lt;/div&gt;
        &lt;div class="amount" style="color: #263238; font-weight: 700;"&gt;1,050&lt;/div&gt;
        &lt;div&gt;
          &lt;span class="rate-mid"&gt;105%&lt;/span&gt;
          &lt;div class="progress-bg"&gt;&lt;div class="progress-bar" style="width: 100%; background: #80cbc4;"&gt;&lt;/div&gt;&lt;/div&gt;
        &lt;/div&gt;
      &lt;/div&gt;
      &lt;!-- Row 4 --&gt;
      &lt;div class="table-row"&gt;
        &lt;div&gt;&lt;div class="rank-badge"&gt;4&lt;/div&gt;&lt;/div&gt;
        &lt;div&gt;西南大区&lt;/div&gt;
        &lt;div class="manager-cell"&gt;&lt;div class="manager-avatar"&gt;&lt;i class="fa-solid fa-user"&gt;&lt;/i&gt;&lt;/div&gt; 赵丽&lt;/div&gt;
        &lt;div class="amount"&gt;800&lt;/div&gt;
        &lt;div class="amount"&gt;760&lt;/div&gt;
        &lt;div&gt;
          &lt;span class="rate-mid" style="color: #f9a825;"&gt;95%&lt;/span&gt;
          &lt;div class="progress-bg"&gt;&lt;div class="progress-bar" style="width: 95%; background: #fbc02d;"&gt;&lt;/div&gt;&lt;/div&gt;
        &lt;/div&gt;
      &lt;/div&gt;
      &lt;!-- Row 5 --&gt;
      &lt;div class="table-row"&gt;
        &lt;div&gt;&lt;div class="rank-badge"&gt;5&lt;/div&gt;&lt;/div&gt;
        &lt;div&gt;西北大区&lt;/div&gt;
        &lt;div class="manager-cell"&gt;&lt;div class="manager-avatar"&gt;&lt;i class="fa-solid fa-user"&gt;&lt;/i&gt;&lt;/div&gt; 陈晨&lt;/div&gt;
        &lt;div class="amount"&gt;500&lt;/div&gt;
        &lt;div class="amount"&gt;280&lt;/div&gt;
        &lt;div&gt;
          &lt;span class="rate-low"&gt;56%&lt;/span&gt;
          &lt;div class="progress-bg"&gt;&lt;div class="progress-bar" style="width: 56%; background: #ef5350;"&gt;&lt;/div&gt;&lt;/div&gt;
        &lt;/div&gt;
      &lt;/div&gt;
    &lt;/div&gt;
    &lt;!-- 右侧图表 --&gt;
    &lt;div class="chart-panel"&gt;
      &lt;div class="panel-title"&gt;业绩达成率可视化&lt;/div&gt;
      &lt;div id="chart-container"&gt;&lt;/div&gt;
    &lt;/div&gt;
  &lt;/div&gt;
&lt;/div&gt;
&lt;script src="https://cdnjs.cloudflare.com/ajax/libs/echarts/5.4.3/echarts.min.js"&gt;&lt;/script&gt;
&lt;script&gt;
  // 初始化图表
  var chartDom = document.getElementById('chart-container');
  var myChart = echarts.init(chartDom);
  var option;
  option = {
    animation: false, // 严格禁止动画
    grid: {
      top: '5%',
      left: '3%',
      right: '10%',
      bottom: '3%',
      containLabel: true
    },
    xAxis: {
      type: 'value',
      splitLine: {
        lineStyle: {
          type: 'dashed',
          color: '#eceff1'
        }
      },
      axisLabel: {
        formatter: '{value}%',
        color: '#78909c'
      }
    },
    yAxis: {
      type: 'category',
      data: ['西北大区', '西南大区', '华南大区', '华北大区', '华东大区'],
      axisLine: { show: false },
      axisTick: { show: false },
      axisLabel: {
        color: '#455a64',
        fontWeight: 'bold',
        fontSize: 14
      }
    },
    series: [
      {
        name: '完成率',
        type: 'bar',
        barWidth: '50%',
        data: [
          {value: 56, itemStyle: {color: '#ef5350'}},
          {value: 95, itemStyle: {color: '#fbc02d'}},
          {value: 105, itemStyle: {color: '#80cbc4'}},
          {value: 115, itemStyle: {color: '#26a69a'}},
          {value: 130, itemStyle: {color: '#00695c'}}
        ],
        label: {
          show: true,
          position: 'right',
          formatter: '{c}%',
          fontWeight: 'bold',
          color: '#37474f'
        },
        itemStyle: {
          borderRadius: [0, 4, 4, 0]
        }
      }
    ]
  };
  myChart.setOption(option);
&lt;/script&gt;
&lt;/body&gt;
&lt;/html&gt;</t>
  </si>
  <si>
    <t>统计过去一年官网流量来源（直接访问、搜索引擎、社交媒体、外部链接）的占比情况，生成饼图。</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</si>
  <si>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.slide-container {
        width: 100%;
        height: 100%;
        /* 减少 padding 以适应 720px 高度限制 */
        padding: 40px 60px;
        display: flex;
        flex-direction: column;
        background: linear-gradient(135deg, #fdfbfb 0%, #ebedee 100%);
        position: relative;
    }
    /* Header Section */
    .header {
        /* 减少下边距 */
        margin-bottom: 20px;
        border-left: 8px solid #2a9d8f;
        padding-left: 20px;
        flex-shrink: 0;
    }
    .header h1 {
        /* 调整字体大小 */
        font-size: 36px;
        font-weight: 700;
        color: #264653;
        margin-bottom: 4px;
        letter-spacing: -1px;
    }
    .header p {
        /* 调整字体大小 */
        font-size: 16px;
        color: #666;
        font-weight: 500;
    }
    /* Main Content Layout */
    .content-wrapper {
        display: flex;
        flex: 1;
        gap: 40px; /* 减少间距 */
        align-items: center;
        overflow: hidden; /* 防止内容溢出 */
        padding-bottom: 10px;
    }
    /* Chart Area */
    .chart-box {
        flex: 1.4;
        height: 100%;
        background: #fff;
        border-radius: 24px;
        box-shadow: 0 10px 30px rgba(0,0,0,0.05);
        padding: 20px;
        position: relative;
    }
    #trafficChart {
        width: 100%;
        height: 100%;
    }
    /* Stats/Legend Area */
    .stats-box {
        flex: 1;
        display: flex;
        flex-direction: column;
        justify-content: center;
        gap: 16px; /* 减少卡片间距 */
        height: 100%;
    }
    .stat-card {
        background: #fff;
        padding: 16px 24px; /* 减少内边距 */
        border-radius: 16px;
        display: flex;
        align-items: center;
        box-shadow: 0 4px 15px rgba(0,0,0,0.03);
        border-left: 6px solid transparent;
    }
    .stat-icon {
        width: 48px; /* 减小图标尺寸 */
        height: 48px;
        border-radius: 12px;
        display: flex;
        align-items: center;
        justify-content: center;
        font-size: 20px;
        margin-right: 16px;
        color: #fff;
        flex-shrink: 0;
    }
    .stat-info {
        flex: 1;
        min-width: 0;
    }
    .stat-label {
        font-size: 15px; /* 调整字体 */
        color: #666;
        margin-bottom: 2px;
        font-weight: 500;
        white-space: nowrap;
        overflow: hidden;
        text-overflow: ellipsis;
    }
    .stat-value {
        font-size: 24px; /* 调整字体 */
        font-weight: 700;
        color: #2c3e50;
    }
    .stat-percentage {
        font-size: 14px; /* 调整字体 */
        margin-left: 6px;
        font-weight: 500;
    }
    /* Specific Colors for Cards */
    .card-search { border-left-color: #2a9d8f; }
    .card-search .stat-icon { background-color: #2a9d8f; }
    .card-search .stat-percentage { color: #2a9d8f; }
    .card-direct { border-left-color: #264653; }
    .card-direct .stat-icon { background-color: #264653; }
    .card-direct .stat-percentage { color: #264653; }
    .card-social { border-left-color: #e9c46a; }
    .card-social .stat-icon { background-color: #e9c46a; }
    .card-social .stat-percentage { color: #bfa052; }
    .card-external { border-left-color: #e76f51; }
    .card-external .stat-icon { background-color: #e76f51; }
    .card-external .stat-percentage { color: #e76f51; }
    /* Decorative Element */
    .bg-decoration {
        position: absolute;
        /* 调整位置到视口内，避免溢出检测错误 */
        bottom: 0;
        right: 0;
        width: 250px;
        height: 250px;
        background: radial-gradient(circle at bottom right, rgba(42, 157, 143, 0.08) 0%, rgba(255,255,255,0) 70%);
        border-radius: 100% 0 0 0;
        z-index: 0;
        pointer-events: none;
    }
  &lt;/style&gt;
&lt;/head&gt;
&lt;body&gt;
&lt;div class="slide-container"&gt;
    &lt;div class="bg-decoration"&gt;&lt;/div&gt;
    &lt;div class="header"&gt;
        &lt;h1&gt;官网流量来源统计&lt;/h1&gt;
        &lt;p&gt;2023年度全站访问渠道占比分析&lt;/p&gt;
    &lt;/div&gt;
    &lt;div class="content-wrapper"&gt;
        &lt;!-- Left: Chart --&gt;
        &lt;div class="chart-box"&gt;
            &lt;div id="trafficChart"&gt;&lt;/div&gt;
        &lt;/div&gt;
        &lt;!-- Right: Detailed Stats --&gt;
        &lt;div class="stats-box"&gt;
            &lt;!-- Search Engine --&gt;
            &lt;div class="stat-card card-search"&gt;
                &lt;div class="stat-icon"&gt;
                    &lt;i class="fa-solid fa-magnifying-glass"&gt;&lt;/i&gt;
                &lt;/div&gt;
                &lt;div class="stat-info"&gt;
                    &lt;div class="stat-label"&gt;搜索引擎 (SEO/SEM)&lt;/div&gt;
                    &lt;div&gt;
                        &lt;span class="stat-value"&gt;45%&lt;/span&gt;
                        &lt;span class="stat-percentage"&gt;主要来源&lt;/span&gt;
                    &lt;/div&gt;
                &lt;/div&gt;
            &lt;/div&gt;
            &lt;!-- Direct --&gt;
            &lt;div class="stat-card card-direct"&gt;
                &lt;div class="stat-icon"&gt;
                    &lt;i class="fa-solid fa-arrow-pointer"&gt;&lt;/i&gt;
                &lt;/div&gt;
                &lt;div class="stat-info"&gt;
                    &lt;div class="stat-label"&gt;直接访问&lt;/div&gt;
                    &lt;div&gt;
                        &lt;span class="stat-value"&gt;30%&lt;/span&gt;
                        &lt;span class="stat-percentage"&gt;品牌忠诚度&lt;/span&gt;
                    &lt;/div&gt;
                &lt;/div&gt;
            &lt;/div&gt;
            &lt;!-- Social Media --&gt;
            &lt;div class="stat-card card-social"&gt;
                &lt;div class="stat-icon"&gt;
                    &lt;i class="fa-solid fa-share-nodes"&gt;&lt;/i&gt;
                &lt;/div&gt;
                &lt;div class="stat-info"&gt;
                    &lt;div class="stat-label"&gt;社交媒体&lt;/div&gt;
                    &lt;div&gt;
                        &lt;span class="stat-value"&gt;15%&lt;/span&gt;
                        &lt;span class="stat-percentage"&gt;增长迅速&lt;/span&gt;
                    &lt;/div&gt;
                &lt;/div&gt;
            &lt;/div&gt;
            &lt;!-- External Links --&gt;
            &lt;div class="stat-card card-external"&gt;
                &lt;div class="stat-icon"&gt;
                    &lt;i class="fa-solid fa-link"&gt;&lt;/i&gt;
                &lt;/div&gt;
                &lt;div class="stat-info"&gt;
                    &lt;div class="stat-label"&gt;外部链接&lt;/div&gt;
                    &lt;div&gt;
                        &lt;span class="stat-value"&gt;10%&lt;/span&gt;
                        &lt;span class="stat-percentage"&gt;合作伙伴&lt;/span&gt;
                    &lt;/div&gt;
                &lt;/div&gt;
            &lt;/div&gt;
        &lt;/div&gt;
    &lt;/div&gt;
&lt;/div&gt;
&lt;script&gt;
    // Initialize ECharts
    var chartDom = document.getElementById('trafficChart');
    var myChart = echarts.init(chartDom);
    var option;
    option = {
        animation: false, // Strictly disable animation
        color: ['#2a9d8f', '#264653', '#e9c46a', '#e76f51'],
        tooltip: {
            trigger: 'item',
            formatter: '{b}: {d}%'
        },
        legend: {
            show: false // We use custom HTML legend
        },
        series: [
            {
                name: '流量来源',
                type: 'pie',
                // 调整半径以适应更小的空间
                radius: ['40%', '65%'], 
                center: ['50%', '50%'],
                avoidLabelOverlap: true,
                itemStyle: {
                    borderRadius: 10,
                    borderColor: '#fff',
                    borderWidth: 5
                },
                label: {
                    show: true,
                    position: 'outside',
                    formatter: '{b}\n{d}%',
                    fontSize: 14, // 减小字体
                    fontWeight: 'bold',
                    color: '#333',
                    lineHeight: 20
                },
                labelLine: {
                    show: true,
                    length: 15,
                    length2: 20,
                    smooth: true
                },
                data: [
                    { value: 45, name: '搜索引擎' },
                    { value: 30, name: '直接访问' },
                    { value: 15, name: '社交媒体' },
                    { value: 10, name: '外部链接' }
                ]
            }
        ]
    };
    option &amp;&amp; myChart.setOption(option);
&lt;/script&gt;
&lt;/body&gt;
&lt;/html&gt;</t>
  </si>
  <si>
    <t>对比今年与去年同期的运营支出明细，重点标出涨幅超过20%的科目。</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</si>
  <si>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#F3F4F6;
      color: #1F2937;
    }
    /* 布局容器 */
    .container {
      display: grid;
      grid-template-rows: 80px 1fr;
      grid-template-columns: 1fr 380px;
      gap: 24px;
      padding: 40px;
      height: 100%;
    }
    /* 标题区域 */
    .header {
      grid-column: 1 / -1;
      display: flex;
      justify-content: space-between;
      align-items: center;
      border-bottom: 2px solid #E5E7EB;
      padding-bottom: 20px;
    }
    .title-group h1 {
      font-size: 32px;
      font-weight: 900;
      color: #111827;
      letter-spacing: -0.5px;
    }
    .title-group p {
      font-size: 16px;
      color: #6B7280;
      margin-top: 4px;
    }
    .header-stat {
      display: flex;
      gap: 30px;
    }
    .stat-item {
      text-align: right;
    }
    .stat-item .label {
      font-size: 12px;
      color: #6B7280;
      text-transform: uppercase;
      font-weight: 700;
    }
    .stat-item .value {
      font-size: 24px;
      font-weight: 700;
      color: #0F766E; /* Teal */
    }
    /* 图表区域 */
    .chart-section {
      background: #FFFFFF;
      border-radius: 16px;
      padding: 24px;
      box-shadow: 0 4px 6px -1px rgba(0, 0, 0, 0.05), 0 2px 4px -1px rgba(0, 0, 0, 0.03);
      display: flex;
      flex-direction: column;
    }
    .section-title {
      font-size: 18px;
      font-weight: 700;
      color: #374151;
      margin-bottom: 16px;
      display: flex;
      align-items: center;
      gap: 10px;
    }
    .section-title i {
      color: #0F766E;
    }
    #mainChart {
      flex: 1;
      width: 100%;
    }
    /* 重点关注区域 (右侧) */
    .highlight-section {
      display: flex;
      flex-direction: column;
      gap: 20px;
    }
    .alert-card {
      background: #FFFFFF;
      border-radius: 16px;
      padding: 24px;
      box-shadow: 0 10px 15px -3px rgba(0, 0, 0, 0.05);
      border-left: 6px solid #EF4444; /* Red for alert */
      position: relative;
      overflow: hidden;
    }
    .alert-card::after {
      content: '';
      position: absolute;
      top: 0;
      right: 0;
      width: 100px;
      height: 100%;
      background: linear-gradient(90deg, transparent, rgba(239, 68, 68, 0.03));
      pointer-events: none;
    }
    .card-header {
      display: flex;
      justify-content: space-between;
      align-items: flex-start;
      margin-bottom: 12px;
    }
    .category-name {
      font-size: 20px;
      font-weight: 700;
      color: #1F2937;
    }
    .icon-box {
      width: 40px;
      height: 40px;
      background-color: #FEF2F2;
      border-radius: 8px;
      display: flex;
      align-items: center;
      justify-content: center;
      color: #EF4444;
    }
    .metric-row {
      display: flex;
      justify-content: space-between;
      align-items: baseline;
    }
    .increase-rate {
      font-size: 36px;
      font-weight: 900;
      color: #EF4444;
      line-height: 1;
    }
    .increase-rate span {
      font-size: 16px;
      font-weight: 500;
      margin-left: 2px;
    }
    .absolute-diff {
      font-size: 14px;
      color: #6B7280;
      font-weight: 500;
    }
    .analysis-text {
      margin-top: 12px;
      font-size: 13px;
      color: #4B5563;
      line-height: 1.5;
      background: #F9FAFB;
      padding: 8px 12px;
      border-radius: 6px;
    }
    /* 图例说明 */
    .legend-custom {
      display: flex;
      gap: 16px;
      margin-top: auto;
      padding-top: 20px;
      border-top: 1px solid #E5E7EB;
    }
    .legend-item {
      display: flex;
      align-items: center;
      gap: 8px;
      font-size: 14px;
      color: #4B5563;
    }
    .dot {
      width: 12px;
      height: 12px;
      border-radius: 3px;
    }
    .dot.last-year { background-color: #CBD5E1; }
    .dot.this-year { background-color: #0F766E; }
  &lt;/style&gt;
&lt;/head&gt;
&lt;body&gt;
  &lt;div class="container"&gt;
    &lt;!-- 头部 --&gt;
    &lt;header class="header"&gt;
      &lt;div class="title-group"&gt;
        &lt;h1&gt;年度运营支出对比分析&lt;/h1&gt;
        &lt;p&gt;2023 vs 2024 (单位：万元)&lt;/p&gt;
      &lt;/div&gt;
      &lt;div class="header-stat"&gt;
        &lt;div class="stat-item"&gt;
          &lt;div class="label"&gt;总支出 (2024)&lt;/div&gt;
          &lt;div class="value"&gt;¥ 4,850&lt;/div&gt;
        &lt;/div&gt;
        &lt;div class="stat-item"&gt;
          &lt;div class="label"&gt;同比涨幅&lt;/div&gt;
          &lt;div class="value" style="color: #EF4444;"&gt;&lt;i class="fa-solid fa-arrow-trend-up"&gt;&lt;/i&gt; 12.8%&lt;/div&gt;
        &lt;/div&gt;
      &lt;/div&gt;
    &lt;/header&gt;
    &lt;!-- 左侧图表 --&gt;
    &lt;section class="chart-section"&gt;
      &lt;div class="section-title"&gt;
        &lt;i class="fa-solid fa-chart-column"&gt;&lt;/i&gt;
        各科目支出明细对比
      &lt;/div&gt;
      &lt;div id="mainChart"&gt;&lt;/div&gt;
      &lt;div class="legend-custom"&gt;
        &lt;div class="legend-item"&gt;&lt;div class="dot last-year"&gt;&lt;/div&gt;2023年 (去年)&lt;/div&gt;
        &lt;div class="legend-item"&gt;&lt;div class="dot this-year"&gt;&lt;/div&gt;2024年 (今年)&lt;/div&gt;
      &lt;/div&gt;
    &lt;/section&gt;
    &lt;!-- 右侧重点关注 --&gt;
    &lt;aside class="highlight-section"&gt;
      &lt;div class="section-title" style="margin-bottom: 0;"&gt;
        &lt;i class="fa-solid fa-triangle-exclamation" style="color: #EF4444;"&gt;&lt;/i&gt;
        涨幅预警 (&gt;20%)
      &lt;/div&gt;
      &lt;!-- 卡片 1 --&gt;
      &lt;div class="alert-card"&gt;
        &lt;div class="card-header"&gt;
          &lt;div class="category-name"&gt;市场推广费&lt;/div&gt;
          &lt;div class="icon-box"&gt;
            &lt;i class="fa-solid fa-bullhorn"&gt;&lt;/i&gt;
          &lt;/div&gt;
        &lt;/div&gt;
        &lt;div class="metric-row"&gt;
          &lt;div class="increase-rate"&gt;+45.8%&lt;span&gt;同比&lt;/span&gt;&lt;/div&gt;
          &lt;div class="absolute-diff"&gt;+ ¥550万&lt;/div&gt;
        &lt;/div&gt;
        &lt;div class="analysis-text"&gt;
          Q2 新品发布会及全渠道广告投放增加，导致营销成本显著上升。
        &lt;/div&gt;
      &lt;/div&gt;
      &lt;!-- 卡片 2 --&gt;
      &lt;div class="alert-card"&gt;
        &lt;div class="card-header"&gt;
          &lt;div class="category-name"&gt;云服务成本&lt;/div&gt;
          &lt;div class="icon-box"&gt;
            &lt;i class="fa-solid fa-server"&gt;&lt;/i&gt;
          &lt;/div&gt;
        &lt;/div&gt;
        &lt;div class="metric-row"&gt;
          &lt;div class="increase-rate"&gt;+28.5%&lt;span&gt;同比&lt;/span&gt;&lt;/div&gt;
          &lt;div class="absolute-diff"&gt;+ ¥180万&lt;/div&gt;
        &lt;/div&gt;
        &lt;div class="analysis-text"&gt;
          用户量激增导致服务器扩容，以及引入新的 AI 算力集群。
        &lt;/div&gt;
      &lt;/div&gt;
    &lt;/aside&gt;
  &lt;/div&gt;
  &lt;script&gt;
    // 初始化 ECharts
    var chartDom = document.getElementById('mainChart');
    var myChart = echarts.init(chartDom);
    var option;
    option = {
      animation: false, // 严格禁止动画
      grid: {
        top: '15%',
        left: '3%',
        right: '4%',
        bottom: '3%',
        containLabel: true
      },
      xAxis: {
        type: 'category',
        data: ['研发投入', '市场推广', '人力行政', '云服务', '差旅费', '其他'],
        axisLine: { lineStyle: { color: '#E5E7EB' } },
        axisLabel: { 
          color: '#4B5563',
          fontSize: 14,
          fontWeight: 500,
          margin: 15
        },
        axisTick: { show: false }
      },
      yAxis: {
        type: 'value',
        splitLine: { 
          lineStyle: { 
            type: 'dashed',
            color: '#E5E7EB' 
          } 
        },
        axisLabel: { color: '#9CA3AF' }
      },
      series: [
        {
          name: '2023年',
          type: 'bar',
          data: [1200, 1200, 800, 630, 300, 150],
          itemStyle: {
            color: '#CBD5E1', // 灰色
            borderRadius: [4, 4, 0, 0]
          },
          barGap: '20%',
          label: {
            show: true,
            position: 'top',
            color: '#9CA3AF',
            fontSize: 12,
            formatter: '{c}'
          }
        },
        {
          name: '2024年',
          type: 'bar',
          data: [1350, 1750, 820, 810, 310, 160],
          itemStyle: {
            color: function(params) {
              // 重点标红涨幅大的科目
              if (params.dataIndex === 1 || params.dataIndex === 3) {
                return '#EF4444'; // 红色
              }
              return '#0F766E'; // 深青色
            },
            borderRadius: [4, 4, 0, 0]
          },
          label: {
            show: true,
            position: 'top',
            color: '#374151',
            fontWeight: 'bold',
            fontSize: 14,
            formatter: '{c}'
          }
        }
      ]
    };
    myChart.setOption(option);
  &lt;/script&gt;
&lt;/body&gt;
&lt;/html&gt;</t>
  </si>
  <si>
    <t>生成一份包含产品A、B、C的技术参数对比表，指标包括重量、尺寸、续航时间、充电速度。</t>
  </si>
  <si>
    <t>元素超出边界、元素重叠、内容溢出</t>
  </si>
  <si>
    <t>修复失败: 网络错误（已重试3次）</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</si>
  <si>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#f8f9fa;
        color: #333;
    }
    /* 背景装饰 */
    .bg-decoration {
        position: absolute;
        top: 0;
        left: 0;
        width: 100%;
        height: 100%;
        background: linear-gradient(135deg, #f0f2f5 0%, #ffffff 100%);
        z-index: -1;
    }
    .bg-shape {
        position: absolute;
        top: -100px;
        right: -100px;
        width: 500px;
        height: 500px;
        background: #e2e8f0;
        border-radius: 50%;
        opacity: 0.5;
    }
    /* 布局容器 */
    .container {
        display: flex;
        flex-direction: column;
        height: 100%;
        padding: 40px 60px;
    }
    /* 标题区域 */
    .header {
        margin-bottom: 40px;
        border-left: 8px solid #0f766e;
        padding-left: 24px;
    }
    .header h1 {
        font-size: 42px;
        font-weight: 700;
        color: #111827;
        margin-bottom: 8px;
        letter-spacing: 1px;
    }
    .header p {
        font-size: 20px;
        color: #6b7280;
        font-weight: 500;
    }
    /* 内容区域：左侧表格，右侧图表 */
    .content-wrapper {
        display: flex;
        gap: 40px;
        flex: 1;
        align-items: stretch;
    }
    /* 表格样式 */
    .table-container {
        flex: 3;
        background: white;
        border-radius: 16px;
        box-shadow: 0 10px 25px -5px rgba(0, 0, 0, 0.05), 0 8px 10px -6px rgba(0, 0, 0, 0.01);
        overflow: hidden;
        display: flex;
        flex-direction: column;
    }
    .grid-table {
        display: grid;
        grid-template-columns: 1.2fr 1fr 1fr 1fr;
        width: 100%;
        height: 100%;
    }
    /* 表头 */
    .grid-header {
        background-color: #1f2937;
        color: white;
        font-weight: 700;
        display: flex;
        align-items: center;
        justify-content: center;
        font-size: 20px;
        padding: 20px;
    }
    .grid-header.corner {
        background-color: #111827;
        justify-content: flex-start;
        padding-left: 30px;
        color: #9ca3af;
        font-size: 16px;
    }
    /* 产品列颜色标识 */
    .prod-a { border-top: 6px solid #14b8a6; } /* Teal */
    .prod-b { border-top: 6px solid #6366f1; } /* Indigo */
    .prod-c { border-top: 6px solid #f59e0b; } /* Amber */
    /* 表格内容单元格 */
    .grid-cell {
        display: flex;
        align-items: center;
        justify-content: center;
        padding: 15px;
        font-size: 18px;
        border-bottom: 1px solid #e5e7eb;
        color: #374151;
        font-weight: 500;
    }
    /* 第一列：指标名称 */
    .grid-cell.label {
        justify-content: flex-start;
        padding-left: 30px;
        background-color: #f9fafb;
        color: #4b5563;
        font-weight: 700;
        border-right: 1px solid #e5e7eb;
    }
    .grid-cell.label i {
        margin-right: 15px;
        width: 24px;
        text-align: center;
        color: #0f766e;
        font-size: 20px;
    }
    /* 最后一行的圆角处理 */
    .grid-cell:nth-last-child(-n+4) {
        border-bottom: none;
    }
    /* 强调数据 */
    .highlight {
        color: #0f766e;
        font-weight: 700;
    }
    /* 图表区域 */
    .chart-container {
        flex: 2;
        background: white;
        border-radius: 16px;
        box-shadow: 0 10px 25px -5px rgba(0, 0, 0, 0.05);
        padding: 20px;
        display: flex;
        flex-direction: column;
    }
    .chart-title {
        font-size: 18px;
        font-weight: 700;
        color: #374151;
        margin-bottom: 10px;
        text-align: center;
    }
    #radarChart {
        width: 100%;
        height: 100%;
    }
    /* 底部图例/备注 */
    .footer {
        margin-top: 20px;
        display: flex;
        justify-content: flex-end;
        gap: 20px;
        font-size: 14px;
        color: #9ca3af;
    }
    .legend-item {
        display: flex;
        align-items: center;
        gap: 8px;
    }
    .dot {
        width: 10px;
        height: 10px;
        border-radius: 50%;
    }
  &lt;/style&gt;
&lt;/head&gt;
&lt;body&gt;
  &lt;div class="bg-decoration"&gt;&lt;/div&gt;
  &lt;div class="bg-shape"&gt;&lt;/div&gt;
  &lt;div class="container"&gt;
    &lt;!-- 头部 --&gt;
    &lt;div class="header"&gt;
        &lt;h1&gt;产品技术参数对比&lt;/h1&gt;
        &lt;p&gt;Product Technical Specification Comparison&lt;/p&gt;
    &lt;/div&gt;
    &lt;!-- 主要内容 --&gt;
    &lt;div class="content-wrapper"&gt;
        &lt;!-- 左侧表格 --&gt;
        &lt;div class="table-container"&gt;
            &lt;div class="grid-table"&gt;
                &lt;!-- Header Row --&gt;
                &lt;div class="grid-header corner"&gt;指标 / 型号&lt;/div&gt;
                &lt;div class="grid-header prod-a"&gt;Product A&lt;/div&gt;
                &lt;div class="grid-header prod-b"&gt;Product B&lt;/div&gt;
                &lt;div class="grid-header prod-c"&gt;Product C&lt;/div&gt;
                &lt;!-- Row 1: Weight --&gt;
                &lt;div class="grid-cell label"&gt;
                    &lt;i class="fa-solid fa-weight-hanging"&gt;&lt;/i&gt; 机身重量
                &lt;/div&gt;
                &lt;div class="grid-cell"&gt;1.25 kg&lt;/div&gt;
                &lt;div class="grid-cell"&gt;1.45 kg&lt;/div&gt;
                &lt;div class="grid-cell highlight"&gt;0.98 kg&lt;/div&gt;
                &lt;!-- Row 2: Dimensions --&gt;
                &lt;div class="grid-cell label"&gt;
                    &lt;i class="fa-solid fa-ruler-combined"&gt;&lt;/i&gt; 尺寸 (mm)
                &lt;/div&gt;
                &lt;div class="grid-cell"&gt;310 × 215 × 14&lt;/div&gt;
                &lt;div class="grid-cell"&gt;330 × 225 × 16&lt;/div&gt;
                &lt;div class="grid-cell highlight"&gt;295 × 205 × 11&lt;/div&gt;
                &lt;!-- Row 3: Battery --&gt;
                &lt;div class="grid-cell label"&gt;
                    &lt;i class="fa-solid fa-battery-full"&gt;&lt;/i&gt; 续航时间
                &lt;/div&gt;
                &lt;div class="grid-cell"&gt;12 小时&lt;/div&gt;
                &lt;div class="grid-cell highlight"&gt;16 小时&lt;/div&gt;
                &lt;div class="grid-cell"&gt;10 小时&lt;/div&gt;
                &lt;!-- Row 4: Charging --&gt;
                &lt;div class="grid-cell label"&gt;
                    &lt;i class="fa-solid fa-bolt"&gt;&lt;/i&gt; 充电速度
                &lt;/div&gt;
                &lt;div class="grid-cell"&gt;65W 快充&lt;/div&gt;
                &lt;div class="grid-cell highlight"&gt;100W 超充&lt;/div&gt;
                &lt;div class="grid-cell"&gt;45W 标准&lt;/div&gt;
            &lt;/div&gt;
        &lt;/div&gt;
        &lt;!-- 右侧图表 --&gt;
        &lt;div class="chart-container"&gt;
            &lt;div class="chart-title"&gt;综合性能雷达图&lt;/div&gt;
            &lt;div id="radarChart"&gt;&lt;/div&gt;
        &lt;/div&gt;
    &lt;/div&gt;
    &lt;!-- 底部 --&gt;
    &lt;div class="footer"&gt;
        &lt;div class="legend-item"&gt;&lt;span class="dot" style="background:#14b8a6"&gt;&lt;/span&gt; Product A (均衡型)&lt;/div&gt;
        &lt;div class="legend-item"&gt;&lt;span class="dot" style="background:#6366f1"&gt;&lt;/span&gt; Product B (性能型)&lt;/div&gt;
        &lt;div class="legend-item"&gt;&lt;span class="dot" style="background:#f59e0b"&gt;&lt;/span&gt; Product C (便携型)&lt;/div&gt;
    &lt;/div&gt;
  &lt;/div&gt;
  &lt;script&gt;
    // 初始化 ECharts
    var chartDom = document.getElementById('radarChart');
    var myChart = echarts.init(chartDom);
    var option;
    option = {
        animation: false, // 严格禁止动画
        color: ['#14b8a6', '#6366f1', '#f59e0b'],
        radar: {
            indicator: [
                { name: '轻便性', max: 100 },
                { name: '紧凑度', max: 100 },
                { name: '续航力', max: 100 },
                { name: '充电效率', max: 100 }
            ],
            radius: '65%',
            center: ['50%', '50%'],
            splitNumber: 4,
            axisName: {
                color: '#6b7280',
                fontSize: 14,
                fontWeight: 'bold'
            },
            splitArea: {
                areaStyle: {
                    color: ['#f8fafc', '#f1f5f9', '#e2e8f0', '#cbd5e1'],
                    shadowColor: 'rgba(0, 0, 0, 0.1)',
                    shadowBlur: 10
                }
            },
            axisLine: {
                lineStyle: {
                    color: 'rgba(0,0,0,0.1)'
                }
            },
            splitLine: {
                lineStyle: {
                    color: 'rgba(0,0,0,0.1)'
                }
            }
        },
        series: [
            {
                name: 'Product Comparison',
                type: 'radar',
                data: [
                    {
                        value: [80, 85, 75, 70], // Product A: Balanced
                        name: 'Product A',
                        areaStyle: { opacity: 0.3 },
                        symbol: 'circle',
                        symbolSize: 6
                    },
                    {
                        value: [60, 65, 95, 95], // Product B: Heavy/Large but powerful
                        name: 'Product B',
                        areaStyle: { opacity: 0.3 },
                        symbol: 'rect',
                        symbolSize: 6
                    },
                    {
                        value: [95, 95, 60, 50], // Product C: Very portable, less power
                        name: 'Product C',
                        areaStyle: { opacity: 0.3 },
                        symbol: 'triangle',
                        symbolSize: 6
                    }
                ]
            }
        ]
    };
    myChart.setOption(option);
  &lt;/script&gt;
&lt;/body&gt;
&lt;/html&gt;</t>
  </si>
  <si>
    <t>请展示2020-2025年（预测）的全球电动汽车销量数据，并计算年均复合增长率（CAGR）。</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</si>
  <si>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#f8f9fa;
      color: #333;
    }
    /* 布局容器 */
    .container {
      display: grid;
      grid-template-rows: 100px 1fr 50px;
      height: 100%;
      padding: 40px 60px;
      background: linear-gradient(135deg, #f8f9fa 0%, #e9ecef 100%);
    }
    /* 头部样式 */
    header {
      display: flex;
      justify-content: space-between;
      align-items: center;
      border-bottom: 2px solid #dee2e6;
      padding-bottom: 20px;
    }
    .title-group h1 {
      font-size: 42px;
      font-weight: 900;
      color: #2c3e50;
      letter-spacing: -1px;
    }
    .title-group p {
      font-size: 18px;
      color: #6c757d;
      margin-top: 5px;
      font-weight: 500;
    }
    .header-icon {
      font-size: 40px;
      color: #00897b; /* Teal color */
      background: rgba(0, 137, 123, 0.1);
      width: 70px;
      height: 70px;
      display: flex;
      align-items: center;
      justify-content: center;
      border-radius: 16px;
    }
    /* 主内容区 */
    main {
      display: grid;
      grid-template-columns: 2fr 1fr;
      gap: 40px;
      padding-top: 30px;
    }
    /* 图表区域 */
    .chart-container {
      background: #ffffff;
      border-radius: 20px;
      box-shadow: 0 10px 30px rgba(0,0,0,0.05);
      padding: 20px;
      position: relative;
      border: 1px solid #edf2f7;
    }
    #salesChart {
      width: 100%;
      height: 100%;
    }
    /* 数据卡片区域 */
    .stats-panel {
      display: flex;
      flex-direction: column;
      gap: 25px;
    }
    .cagr-card {
      background: linear-gradient(135deg, #00897b 0%, #00695c 100%);
      color: white;
      padding: 30px;
      border-radius: 20px;
      box-shadow: 0 10px 25px rgba(0, 105, 92, 0.3);
      text-align: center;
      position: relative;
      overflow: hidden;
    }
    .cagr-card::after {
      content: '';
      position: absolute;
      top: -50%;
      right: -50%;
      width: 200px;
      height: 200px;
      background: rgba(255,255,255,0.1);
      border-radius: 50%;
    }
    .cagr-title {
      font-size: 18px;
      font-weight: 500;
      opacity: 0.9;
      text-transform: uppercase;
      letter-spacing: 1px;
    }
    .cagr-value {
      font-size: 72px;
      font-weight: 900;
      line-height: 1.1;
      margin: 10px 0;
    }
    .cagr-desc {
      font-size: 14px;
      opacity: 0.8;
    }
    .insight-card {
      background: white;
      padding: 25px;
      border-radius: 16px;
      box-shadow: 0 4px 15px rgba(0,0,0,0.03);
      border-left: 6px solid #f57c00;
      display: flex;
      flex-direction: column;
      justify-content: center;
      flex: 1;
    }
    .insight-item {
      margin-bottom: 15px;
    }
    .insight-item:last-child { margin-bottom: 0; }
    .insight-label {
      font-size: 14px;
      color: #6c757d;
      margin-bottom: 4px;
    }
    .insight-data {
      font-size: 24px;
      font-weight: 700;
      color: #2c3e50;
    }
    .trend-up {
      color: #2e7d32;
      font-size: 16px;
      margin-left: 8px;
    }
    /* 底部 */
    footer {
      display: flex;
      align-items: flex-end;
      justify-content: space-between;
      color: #adb5bd;
      font-size: 12px;
    }
    .source {
      font-style: italic;
    }
  &lt;/style&gt;
&lt;/head&gt;
&lt;body&gt;
  &lt;div class="container"&gt;
    &lt;!-- 头部 --&gt;
    &lt;header&gt;
      &lt;div class="title-group"&gt;
        &lt;h1&gt;全球电动汽车销量趋势&lt;/h1&gt;
        &lt;p&gt;2020 - 2025年（预测）市场规模与增长分析&lt;/p&gt;
      &lt;/div&gt;
      &lt;div class="header-icon"&gt;
        &lt;i class="fa-solid fa-bolt"&gt;&lt;/i&gt;
      &lt;/div&gt;
    &lt;/header&gt;
    &lt;!-- 主体 --&gt;
    &lt;main&gt;
      &lt;!-- 左侧图表 --&gt;
      &lt;div class="chart-container"&gt;
        &lt;div id="salesChart"&gt;&lt;/div&gt;
      &lt;/div&gt;
      &lt;!-- 右侧数据面板 --&gt;
      &lt;div class="stats-panel"&gt;
        &lt;!-- CAGR 核心指标 --&gt;
        &lt;div class="cagr-card"&gt;
          &lt;div class="cagr-title"&gt;年均复合增长率 (CAGR)&lt;/div&gt;
          &lt;div class="cagr-value"&gt;47.1%&lt;/div&gt;
          &lt;div class="cagr-desc"&gt;2020 - 2025 强劲增长周期&lt;/div&gt;
        &lt;/div&gt;
        &lt;!-- 关键洞察 --&gt;
        &lt;div class="insight-card"&gt;
          &lt;div class="insight-item"&gt;
            &lt;div class="insight-label"&gt;&lt;i class="fa-solid fa-flag-checkered" style="margin-right: 8px; color: #f57c00;"&gt;&lt;/i&gt;2025年预测销量&lt;/div&gt;
            &lt;div class="insight-data"&gt;2,200 万辆&lt;/div&gt;
          &lt;/div&gt;
          &lt;div class="insight-item"&gt;
            &lt;div class="insight-label"&gt;&lt;i class="fa-solid fa-arrow-trend-up" style="margin-right: 8px; color: #f57c00;"&gt;&lt;/i&gt;市场规模倍增&lt;/div&gt;
            &lt;div class="insight-data"&gt;6.8 倍 &lt;span class="trend-up"&gt;&lt;i class="fa-solid fa-caret-up"&gt;&lt;/i&gt; 较2020年&lt;/span&gt;&lt;/div&gt;
          &lt;/div&gt;
        &lt;/div&gt;
      &lt;/div&gt;
    &lt;/main&gt;
    &lt;!-- 底部 --&gt;
    &lt;footer&gt;
      &lt;div class="source"&gt;数据来源: IEA Global EV Outlook &amp; Canalys Forecasts (估算值)&lt;/div&gt;
      &lt;div&gt;Generated for Strategic Review&lt;/div&gt;
    &lt;/footer&gt;
  &lt;/div&gt;
  &lt;!-- ECharts 初始化 --&gt;
  &lt;script src="https://cdnjs.cloudflare.com/ajax/libs/echarts/5.4.3/echarts.min.js"&gt;&lt;/script&gt;
  &lt;script&gt;
    // 初始化图表
    var chartDom = document.getElementById('salesChart');
    var myChart = echarts.init(chartDom);
    var option;
    // 数据
    const years = ['2020', '2021', '2022', '2023', '2024(E)', '2025(F)'];
    const salesData = [3.2, 6.6, 10.5, 14.0, 17.5, 22.0]; // 单位：百万辆
    option = {
      animation: false, // 严格禁止动画
      grid: {
        top: '15%',
        left: '3%',
        right: '4%',
        bottom: '3%',
        containLabel: true
      },
      tooltip: {
        trigger: 'axis',
        axisPointer: { type: 'shadow' }
      },
      xAxis: {
        type: 'category',
        data: years,
        axisLine: { lineStyle: { color: '#ccc' } },
        axisLabel: { 
          color: '#666',
          fontSize: 14,
          fontWeight: 'bold',
          margin: 15
        },
        axisTick: { show: false }
      },
      yAxis: {
        type: 'value',
        name: '销量 (百万辆)',
        nameTextStyle: {
          color: '#999',
          padding: [0, 0, 0, 20]
        },
        splitLine: {
          lineStyle: {
            type: 'dashed',
            color: '#eee'
          }
        },
        axisLabel: { color: '#999' }
      },
      series: [
        {
          name: 'EV销量',
          type: 'bar',
          barWidth: '45%',
          data: salesData,
          itemStyle: {
            color: new echarts.graphic.LinearGradient(0, 0, 0, 1, [
              { offset: 0, color: '#26a69a' }, // Lighter Teal
              { offset: 1, color: '#00695c' }  // Darker Teal
            ]),
            borderRadius: [6, 6, 0, 0]
          },
          label: {
            show: true,
            position: 'top',
            color: '#00695c',
            fontSize: 16,
            fontWeight: 'bold',
            formatter: '{c}'
          }
        },
        {
          name: '趋势线',
          type: 'line',
          data: salesData,
          symbol: 'circle',
          symbolSize: 10,
          itemStyle: {
            color: '#f57c00',
            borderWidth: 2,
            borderColor: '#fff'
          },
          lineStyle: {
            width: 3,
            color: '#f57c00'
          }
        }
      ]
    };
    myChart.setOption(option);
  &lt;/script&gt;
&lt;/body&gt;
&lt;/html&gt;</t>
  </si>
  <si>
    <t>做一张库存周转率分析表，列出各品类当前的库存量、周转天数及呆滞库存金额。</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</si>
  <si>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#F3F4F6;
        color: #1F2937;
    }
    /* Layout Structure */
    .container {
        display: grid;
        grid-template-rows: 80px 1fr;
        height: 100%;
        padding: 30px 40px;
        gap: 25px;
    }
    /* Header */
    header {
        display: flex;
        justify-content: space-between;
        align-items: center;
        background: white;
        padding: 0 30px;
        border-radius: 12px;
        box-shadow: 0 4px 6px -1px rgba(0, 0, 0, 0.05);
        border-left: 6px solid #059669; /* Emerald Green */
    }
    .header-title h1 {
        font-size: 28px;
        font-weight: 700;
        color: #111827;
        display: flex;
        align-items: center;
        gap: 15px;
    }
    .header-title h1 i {
        color: #059669;
        font-size: 24px;
    }
    .header-meta {
        font-size: 16px;
        color: #6B7280;
        font-weight: 500;
        background: #ECFDF5;
        padding: 8px 16px;
        border-radius: 20px;
        color: #047857;
    }
    /* Main Content Grid */
    .main-content {
        display: grid;
        grid-template-columns: 3fr 2fr; /* Table takes more space */
        gap: 25px;
        height: 100%;
    }
    /* Left Panel: Table */
    .panel-left {
        background: white;
        border-radius: 16px;
        padding: 25px;
        box-shadow: 0 10px 15px -3px rgba(0, 0, 0, 0.05);
        display: flex;
        flex-direction: column;
    }
    .panel-title {
        font-size: 18px;
        font-weight: 700;
        margin-bottom: 20px;
        display: flex;
        align-items: center;
        gap: 10px;
        color: #374151;
    }
    .data-table {
        width: 100%;
        border-collapse: collapse;
        font-size: 14px;
    }
    .data-table th {
        text-align: left;
        padding: 12px 15px;
        background-color: #F9FAFB;
        color: #6B7280;
        font-weight: 600;
        border-bottom: 2px solid #E5E7EB;
    }
    .data-table td {
        padding: 14px 15px;
        border-bottom: 1px solid #F3F4F6;
        color: #1F2937;
        font-weight: 500;
    }
    .data-table tr:last-child td {
        border-bottom: none;
    }
    .text-right { text-align: right; }
    .font-mono { font-family: monospace, sans-serif; font-size: 15px; }
    .status-badge {
        display: inline-block;
        padding: 4px 8px;
        border-radius: 4px;
        font-size: 12px;
        font-weight: 700;
    }
    .status-good { background: #D1FAE5; color: #065F46; }
    .status-warning { background: #FEF3C7; color: #92400E; }
    .status-danger { background: #FEE2E2; color: #991B1B; }
    /* Right Panel: KPIs &amp; Chart */
    .panel-right {
        display: flex;
        flex-direction: column;
        gap: 25px;
    }
    /* KPI Cards */
    .kpi-container {
        display: grid;
        grid-template-columns: 1fr 1fr;
        gap: 20px;
    }
    .kpi-card {
        background: white;
        padding: 20px;
        border-radius: 16px;
        box-shadow: 0 4px 6px -1px rgba(0, 0, 0, 0.05);
        display: flex;
        flex-direction: column;
        justify-content: space-between;
        position: relative;
        overflow: hidden;
    }
    .kpi-card::after {
        content: '';
        position: absolute;
        right: -10px;
        top: -10px;
        width: 60px;
        height: 60px;
        border-radius: 50%;
        opacity: 0.1;
    }
    .kpi-card.primary::after { background: #059669; }
    .kpi-card.danger::after { background: #DC2626; }
    .kpi-label {
        font-size: 14px;
        color: #6B7280;
        margin-bottom: 8px;
    }
    .kpi-value {
        font-size: 28px;
        font-weight: 700;
        color: #111827;
    }
    .kpi-sub {
        font-size: 12px;
        margin-top: 5px;
    }
    .text-green { color: #059669; }
    .text-red { color: #DC2626; }
    /* Chart Container */
    .chart-box {
        background: white;
        border-radius: 16px;
        padding: 20px;
        box-shadow: 0 10px 15px -3px rgba(0, 0, 0, 0.05);
        flex-grow: 1;
        display: flex;
        flex-direction: column;
    }
    #inventoryChart {
        width: 100%;
        height: 100%;
        flex-grow: 1;
    }
    /* Utility for Dead Stock Highlight */
    .highlight-money {
        color: #DC2626;
        font-weight: 700;
    }
  &lt;/style&gt;
&lt;/head&gt;
&lt;body&gt;
&lt;div class="container"&gt;
    &lt;!-- Header --&gt;
    &lt;header&gt;
        &lt;div class="header-title"&gt;
            &lt;h1&gt;&lt;i class="fa-solid fa-boxes-stacked"&gt;&lt;/i&gt; 库存周转率分析表&lt;/h1&gt;
        &lt;/div&gt;
        &lt;div class="header-meta"&gt;
            &lt;i class="fa-regular fa-calendar"&gt;&lt;/i&gt; 统计周期: 2023年 Q4
        &lt;/div&gt;
    &lt;/header&gt;
    &lt;!-- Main Content --&gt;
    &lt;div class="main-content"&gt;
        &lt;!-- Left: Detailed Table --&gt;
        &lt;div class="panel-left"&gt;
            &lt;div class="panel-title"&gt;
                &lt;i class="fa-solid fa-list-ul" style="color: #059669;"&gt;&lt;/i&gt; 各品类库存明细
            &lt;/div&gt;
            &lt;table class="data-table"&gt;
                &lt;thead&gt;
                    &lt;tr&gt;
                        &lt;th&gt;品类名称&lt;/th&gt;
                        &lt;th class="text-right"&gt;当前库存 (件)&lt;/th&gt;
                        &lt;th class="text-right"&gt;周转天数&lt;/th&gt;
                        &lt;th class="text-right"&gt;呆滞库存金额&lt;/th&gt;
                        &lt;th class="text-right"&gt;健康状态&lt;/th&gt;
                    &lt;/tr&gt;
                &lt;/thead&gt;
                &lt;tbody&gt;
                    &lt;tr&gt;
                        &lt;td&gt;&lt;i class="fa-solid fa-mobile-screen" style="color:#9CA3AF; margin-right:8px;"&gt;&lt;/i&gt; 数码电子&lt;/td&gt;
                        &lt;td class="text-right font-mono"&gt;12,450&lt;/td&gt;
                        &lt;td class="text-right font-mono"&gt;28&lt;/td&gt;
                        &lt;td class="text-right font-mono"&gt;¥ 45,200&lt;/td&gt;
                        &lt;td class="text-right"&gt;&lt;span class="status-badge status-good"&gt;健康&lt;/span&gt;&lt;/td&gt;
                    &lt;/tr&gt;
                    &lt;tr&gt;
                        &lt;td&gt;&lt;i class="fa-solid fa-shirt" style="color:#9CA3AF; margin-right:8px;"&gt;&lt;/i&gt; 服装服饰&lt;/td&gt;
                        &lt;td class="text-right font-mono"&gt;45,200&lt;/td&gt;
                        &lt;td class="text-right font-mono"&gt;55&lt;/td&gt;
                        &lt;td class="text-right font-mono highlight-money"&gt;¥ 128,500&lt;/td&gt;
                        &lt;td class="text-right"&gt;&lt;span class="status-badge status-warning"&gt;预警&lt;/span&gt;&lt;/td&gt;
                    &lt;/tr&gt;
                    &lt;tr&gt;
                        &lt;td&gt;&lt;i class="fa-solid fa-couch" style="color:#9CA3AF; margin-right:8px;"&gt;&lt;/i&gt; 家居用品&lt;/td&gt;
                        &lt;td class="text-right font-mono"&gt;8,300&lt;/td&gt;
                        &lt;td class="text-right font-mono"&gt;42&lt;/td&gt;
                        &lt;td class="text-right font-mono"&gt;¥ 32,100&lt;/td&gt;
                        &lt;td class="text-right"&gt;&lt;span class="status-badge status-good"&gt;健康&lt;/span&gt;&lt;/td&gt;
                    &lt;/tr&gt;
                    &lt;tr&gt;
                        &lt;td&gt;&lt;i class="fa-solid fa-pump-soap" style="color:#9CA3AF; margin-right:8px;"&gt;&lt;/i&gt; 美妆个护&lt;/td&gt;
                        &lt;td class="text-right font-mono"&gt;22,100&lt;/td&gt;
                        &lt;td class="text-right font-mono"&gt;35&lt;/td&gt;
                        &lt;td class="text-right font-mono"&gt;¥ 15,800&lt;/td&gt;
                        &lt;td class="text-right"&gt;&lt;span class="status-badge status-good"&gt;健康&lt;/span&gt;&lt;/td&gt;
                    &lt;/tr&gt;
                    &lt;tr&gt;
                        &lt;td&gt;&lt;i class="fa-solid fa-basketball" style="color:#9CA3AF; margin-right:8px;"&gt;&lt;/i&gt; 户外运动&lt;/td&gt;
                        &lt;td class="text-right font-mono"&gt;5,600&lt;/td&gt;
                        &lt;td class="text-right font-mono"&gt;72&lt;/td&gt;
                        &lt;td class="text-right font-mono highlight-money"&gt;¥ 89,400&lt;/td&gt;
                        &lt;td class="text-right"&gt;&lt;span class="status-badge status-danger"&gt;呆滞&lt;/span&gt;&lt;/td&gt;
                    &lt;/tr&gt;
                    &lt;tr&gt;
                        &lt;td&gt;&lt;i class="fa-solid fa-kitchen-set" style="color:#9CA3AF; margin-right:8px;"&gt;&lt;/i&gt; 厨房家电&lt;/td&gt;
                        &lt;td class="text-right font-mono"&gt;3,200&lt;/td&gt;
                        &lt;td class="text-right font-mono"&gt;65&lt;/td&gt;
                        &lt;td class="text-right font-mono highlight-money"&gt;¥ 56,200&lt;/td&gt;
                        &lt;td class="text-right"&gt;&lt;span class="status-badge status-warning"&gt;预警&lt;/span&gt;&lt;/td&gt;
                    &lt;/tr&gt;
                &lt;/tbody&gt;
            &lt;/table&gt;
        &lt;/div&gt;
        &lt;!-- Right: KPIs &amp; Charts --&gt;
        &lt;div class="panel-right"&gt;
            &lt;!-- KPI Cards --&gt;
            &lt;div class="kpi-container"&gt;
                &lt;div class="kpi-card primary"&gt;
                    &lt;div class="kpi-label"&gt;平均周转天数&lt;/div&gt;
                    &lt;div class="kpi-value"&gt;49.5 &lt;span style="font-size:16px; font-weight:400; color:#6B7280;"&gt;天&lt;/span&gt;&lt;/div&gt;
                    &lt;div class="kpi-sub text-green"&gt;&lt;i class="fa-solid fa-arrow-down"&gt;&lt;/i&gt; 环比下降 3.2%&lt;/div&gt;
                    &lt;i class="fa-solid fa-rotate-right" style="position:absolute; bottom:20px; right:20px; font-size:30px; color:#059669; opacity:0.2;"&gt;&lt;/i&gt;
                &lt;/div&gt;
                &lt;div class="kpi-card danger"&gt;
                    &lt;div class="kpi-label"&gt;呆滞库存总额&lt;/div&gt;
                    &lt;div class="kpi-value"&gt;¥ 36.7 &lt;span style="font-size:16px; font-weight:400; color:#6B7280;"&gt;万&lt;/span&gt;&lt;/div&gt;
                    &lt;div class="kpi-sub text-red"&gt;&lt;i class="fa-solid fa-arrow-up"&gt;&lt;/i&gt; 环比上升 1.5%&lt;/div&gt;
                    &lt;i class="fa-solid fa-triangle-exclamation" style="position:absolute; bottom:20px; right:20px; font-size:30px; color:#DC2626; opacity:0.2;"&gt;&lt;/i&gt;
                &lt;/div&gt;
            &lt;/div&gt;
            &lt;!-- Chart --&gt;
            &lt;div class="chart-box"&gt;
                &lt;div class="panel-title" style="font-size: 16px; margin-bottom: 10px;"&gt;
                    &lt;i class="fa-solid fa-chart-simple" style="color: #059669;"&gt;&lt;/i&gt; 库存量 vs 周转天数
                &lt;/div&gt;
                &lt;div id="inventoryChart"&gt;&lt;/div&gt;
            &lt;/div&gt;
        &lt;/div&gt;
    &lt;/div&gt;
&lt;/div&gt;
&lt;script&gt;
    // Initialize ECharts
    var chartDom = document.getElementById('inventoryChart');
    var myChart = echarts.init(chartDom);
    var option;
    option = {
        animation: false, // Strictly disabled
        tooltip: {
            trigger: 'axis',
            axisPointer: { type: 'shadow' }
        },
        legend: {
            data: ['库存量', '周转天数'],
            right: 0,
            top: 0,
            textStyle: { color: '#6B7280' }
        },
        grid: {
            left: '3%',
            right: '4%',
            bottom: '3%',
            top: '15%',
            containLabel: true
        },
        xAxis: {
            type: 'category',
            data: ['数码', '服装', '家居', '美妆', '户外', '厨电'],
            axisLine: { lineStyle: { color: '#E5E7EB' } },
            axisLabel: { color: '#4B5563', fontWeight: 'bold' }
        },
        yAxis: [
            {
                type: 'value',
                name: '库存量 (件)',
                splitLine: { lineStyle: { type: 'dashed', color: '#F3F4F6' } },
                axisLabel: { color: '#6B7280' }
            },
            {
                type: 'value',
                name: '周转天数',
                splitLine: { show: false },
                axisLabel: { color: '#6B7280' }
            }
        ],
        series: [
            {
                name: '库存量',
                type: 'bar',
                barWidth: '40%',
                itemStyle: {
                    color: new echarts.graphic.LinearGradient(0, 0, 0, 1, [
                        { offset: 0, color: '#34D399' }, // Light Emerald
                        { offset: 1, color: '#059669' }  // Dark Emerald
                    ]),
                    borderRadius: [4, 4, 0, 0]
                },
                data: [12450, 45200, 8300, 22100, 5600, 3200]
            },
            {
                name: '周转天数',
                type: 'line',
                yAxisIndex: 1,
                smooth: true,
                symbol: 'circle',
                symbolSize: 8,
                itemStyle: {
                    color: '#F59E0B', // Amber/Orange
                    borderWidth: 2,
                    borderColor: '#fff'
                },
                lineStyle: {
                    width: 3,
                    color: '#F59E0B'
                },
                data: [28, 55, 42, 35, 72, 65]
            }
        ]
    };
    myChart.setOption(option);
&lt;/script&gt;
&lt;/body&gt;
&lt;/html&gt;</t>
  </si>
  <si>
    <t>分析APP各功能模块的用户点击量，取Top 10功能生成横向柱状图。</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</si>
  <si>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减少 Padding 和 Gap 以适应 720px 高度 */
    .container {
        display: grid;
        grid-template-columns: 300px 1fr; /* 左侧稍微收窄 */
        grid-template-rows: 60px 1fr; /* 头部高度减小 */
        gap: 16px; /* 间距减小 */
        padding: 20px 30px; /* Padding 减小 */
        height: 100%;
        width: 100%;
    }
    /* 头部区域 */
    .header {
        grid-column: 1 / -1;
        display: flex;
        justify-content: space-between;
        align-items: center;
        padding-bottom: 8px;
        border-bottom: 2px solid #e1e4e8;
    }
    .title-group h1 {
        font-size: 24px; /* 字体减小 */
        font-weight: 700;
        color: #1f2937;
        margin-bottom: 2px;
    }
    .title-group p {
        font-size: 13px; /* 字体减小 */
        color: #6b7280;
        font-weight: 500;
    }
    .header-meta {
        display: flex;
        gap: 12px; /* 间距减小 */
    }
    .meta-tag {
        background: #ffffff;
        padding: 6px 12px; /* Padding 减小 */
        border-radius: 6px;
        font-size: 12px; /* 字体减小 */
        color: #4b5563;
        box-shadow: 0 2px 4px rgba(0,0,0,0.05);
        display: flex;
        align-items: center;
        gap: 6px;
    }
    .meta-tag i { color: #10b981; }
    /* 左侧数据概览 */
    .sidebar {
        display: flex;
        flex-direction: column;
        gap: 12px; /* 间距减小 */
        height: 100%;
        overflow: hidden; /* 防止溢出 */
    }
    .metric-card {
        background: white;
        border-radius: 12px;
        padding: 16px 20px; /* Padding 减小 */
        box-shadow: 0 4px 6px -1px rgba(0, 0, 0, 0.05), 0 2px 4px -1px rgba(0, 0, 0, 0.03);
        display: flex;
        flex-direction: column;
        justify-content: center;
        position: relative;
        overflow: hidden;
        flex-shrink: 0; /* 防止被压缩 */
    }
    .metric-card::before {
        content: '';
        position: absolute;
        top: 0;
        left: 0;
        width: 5px;
        height: 100%;
        background: #10b981;
    }
    .metric-icon {
        font-size: 18px; /* 图标减小 */
        color: #10b981;
        margin-bottom: 8px;
        background: #ecfdf5;
        width: 36px; /* 尺寸减小 */
        height: 36px;
        display: flex;
        align-items: center;
        justify-content: center;
        border-radius: 8px;
    }
    .metric-label {
        font-size: 13px;
        color: #6b7280;
        margin-bottom: 2px;
    }
    .metric-value {
        font-size: 24px; /* 字体减小 */
        font-weight: 700;
        color: #111827;
        line-height: 1.2;
    }
    .metric-sub {
        font-size: 12px;
        color: #10b981;
        margin-top: 2px;
        font-weight: 500;
    }
    .insight-box {
        background: #1f2937;
        color: white;
        border-radius: 12px;
        padding: 16px 20px; /* Padding 减小 */
        flex-grow: 1;
        box-shadow: 0 10px 15px -3px rgba(0, 0, 0, 0.1);
        display: flex;
        flex-direction: column;
        overflow: hidden;
    }
    .insight-title {
        font-size: 14px;
        font-weight: 700;
        margin-bottom: 8px;
        display: flex;
        align-items: center;
        gap: 8px;
        flex-shrink: 0;
    }
    .insight-text {
        font-size: 12px; /* 字体减小 */
        line-height: 1.5;
        color: #d1d5db;
        overflow: hidden;
    }
    .insight-text p {
        margin-bottom: 8px;
    }
    .insight-text p:last-child {
        margin-bottom: 0;
    }
    /* 右侧图表区域 */
    .chart-container {
        background: white;
        border-radius: 16px;
        padding: 16px; /* Padding 减小 */
        box-shadow: 0 10px 25px -5px rgba(0, 0, 0, 0.05);
        position: relative;
        height: 100%;
        overflow: hidden;
    }
    #mainChart {
        width: 100%;
        height: 100%;
    }
    /* 装饰元素 */
    .chart-header {
        position: absolute;
        top: 16px;
        left: 20px;
        font-size: 16px; /* 字体减小 */
        font-weight: 700;
        color: #374151;
        z-index: 10;
    }
  &lt;/style&gt;
&lt;/head&gt;
&lt;body&gt;
  &lt;div class="container"&gt;
    &lt;!-- 头部 --&gt;
    &lt;header class="header"&gt;
        &lt;div class="title-group"&gt;
            &lt;h1&gt;APP 功能模块点击分析&lt;/h1&gt;
            &lt;p&gt;2023年度 Q4 用户行为数据洞察报告&lt;/p&gt;
        &lt;/div&gt;
        &lt;div class="header-meta"&gt;
            &lt;div class="meta-tag"&gt;&lt;i class="fa-solid fa-database"&gt;&lt;/i&gt; 数据源: 埋点日志&lt;/div&gt;
            &lt;div class="meta-tag"&gt;&lt;i class="fa-regular fa-calendar"&gt;&lt;/i&gt; 统计周期: 30天&lt;/div&gt;
        &lt;/div&gt;
    &lt;/header&gt;
    &lt;!-- 左侧边栏 --&gt;
    &lt;aside class="sidebar"&gt;
        &lt;div class="metric-card"&gt;
            &lt;div class="metric-icon"&gt;&lt;i class="fa-solid fa-computer-mouse"&gt;&lt;/i&gt;&lt;/div&gt;
            &lt;div class="metric-label"&gt;总点击量 (Total Clicks)&lt;/div&gt;
            &lt;div class="metric-value"&gt;8,420,500&lt;/div&gt;
            &lt;div class="metric-sub"&gt;&lt;i class="fa-solid fa-arrow-trend-up"&gt;&lt;/i&gt; 环比增长 12.5%&lt;/div&gt;
        &lt;/div&gt;
        &lt;div class="metric-card" style="border-left-color: #3b82f6;"&gt;
            &lt;style&gt;.metric-card:nth-child(2)::before { background: #3b82f6; } .metric-card:nth-child(2) .metric-icon { color: #3b82f6; background: #eff6ff; }&lt;/style&gt;
            &lt;div class="metric-icon"&gt;&lt;i class="fa-solid fa-users-viewfinder"&gt;&lt;/i&gt;&lt;/div&gt;
            &lt;div class="metric-label"&gt;人均操作频次&lt;/div&gt;
            &lt;div class="metric-value"&gt;42.8 次/日&lt;/div&gt;
            &lt;div class="metric-sub" style="color: #3b82f6;"&gt;&lt;i class="fa-solid fa-minus"&gt;&lt;/i&gt; 保持平稳&lt;/div&gt;
        &lt;/div&gt;
        &lt;div class="insight-box"&gt;
            &lt;div class="insight-title"&gt;&lt;i class="fa-solid fa-lightbulb"&gt;&lt;/i&gt; 核心洞察&lt;/div&gt;
            &lt;div class="insight-text"&gt;
                &lt;p&gt;"首页推荐"与"搜索功能"占据了超过 45% 的流量入口，表明用户目的性较强。&lt;/p&gt;
                &lt;p&gt;"购物车"点击率较上月提升 8%，促销活动效果显著。&lt;/p&gt;
            &lt;/div&gt;
        &lt;/div&gt;
    &lt;/aside&gt;
    &lt;!-- 右侧图表 --&gt;
    &lt;main class="chart-container"&gt;
        &lt;div class="chart-header"&gt;Top 10 高频功能模块 (点击次数)&lt;/div&gt;
        &lt;div id="mainChart"&gt;&lt;/div&gt;
    &lt;/main&gt;
  &lt;/div&gt;
  &lt;script&gt;
    // 初始化 ECharts
    var chartDom = document.getElementById('mainChart');
    var myChart = echarts.init(chartDom);
    var option;
    // 数据
    var data = [
        {name: '帮助中心', value: 120340},
        {name: '我的订单', value: 210500},
        {name: '系统设置', value: 254000},
        {name: '每日签到', value: 310000},
        {name: '消息通知', value: 450200},
        {name: '个人主页', value: 580000},
        {name: '购物车', value: 720000},
        {name: '短视频流', value: 890000},
        {name: '全站搜索', value: 1100000},
        {name: '首页推荐', value: 1450000}
    ];
    option = {
        animation: false, // 严格禁止动画
        grid: {
            top: '45px', // 增加顶部空间给标题
            left: '2%',
            right: '6%',
            bottom: '2%',
            containLabel: true
        },
        xAxis: {
            type: 'value',
            boundaryGap: [0, 0.01],
            splitLine: {
                show: true,
                lineStyle: {
                    color: '#f3f4f6',
                    type: 'dashed'
                }
            },
            axisLabel: {
                color: '#9ca3af',
                fontFamily: 'Noto Sans SC',
                fontSize: 11 // 减小字体
            }
        },
        yAxis: {
            type: 'category',
            data: data.map(item =&gt; item.name),
            axisLine: { show: false },
            axisTick: { show: false },
            axisLabel: {
                fontSize: 13, // 减小字体
                fontWeight: 500,
                color: '#4b5563',
                fontFamily: 'Noto Sans SC',
                margin: 12
            }
        },
        series: [
            {
                name: '点击量',
                type: 'bar',
                barWidth: '60%', // 稍微加宽
                data: data.map(item =&gt; item.value),
                itemStyle: {
                    borderRadius: [0, 4, 4, 0],
                    color: new echarts.graphic.LinearGradient(0, 0, 1, 0, [
                        { offset: 0, color: '#10b981' }, 
                        { offset: 1, color: '#059669' }  
                    ]),
                    shadowColor: 'rgba(16, 185, 129, 0.2)',
                    shadowBlur: 10,
                    shadowOffsetY: 4
                },
                label: {
                    show: true,
                    position: 'right',
                    formatter: function(params) {
                        return (params.value / 10000).toFixed(1) + 'w';
                    },
                    color: '#10b981',
                    fontWeight: 'bold',
                    fontFamily: 'Noto Sans SC',
                    fontSize: 12, // 减小字体
                    offset: [5, 0]
                }
            }
        ]
    };
    myChart.setOption(option);
  &lt;/script&gt;
&lt;/body&gt;
&lt;/html&gt;</t>
  </si>
  <si>
    <t>统计客户满意度调查结果，将‘非常满意’、‘满意’、‘一般’、‘不满意’的比例用环形图展示。</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</si>
  <si>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减小内边距以适应高度 */
    .container {
      display: flex;
      height: 100%;
      padding: 25px;
      gap: 25px;
    }
    /* 左侧装饰条 */
    .sidebar-strip {
      width: 12px;
      height: 100%;
      background: linear-gradient(180deg, #059669 0%, #34d399 100%);
      border-radius: 6px;
    }
    /* 主内容区 - 减小内边距 */
    .main-content {
      flex: 1;
      display: flex;
      flex-direction: column;
      background: #ffffff;
      border-radius: 20px;
      box-shadow: 0 10px 30px rgba(0,0,0,0.05);
      padding: 25px 40px;
    }
    /* 标题区域 - 紧凑布局 */
    .header {
      margin-bottom: 15px;
      border-bottom: 2px solid #f0f2f5;
      padding-bottom: 15px;
      display: flex;
      justify-content: space-between;
      align-items: center;
      flex-shrink: 0;
    }
    .title-group h1 {
      font-size: 28px;
      font-weight: 700;
      color: #1f2937;
      margin-bottom: 4px;
    }
    .title-group p {
      font-size: 14px;
      color: #6b7280;
    }
    .total-badge {
      background-color: #ecfdf5;
      color: #059669;
      padding: 8px 16px;
      border-radius: 50px;
      font-weight: 700;
      font-size: 16px;
      display: flex;
      align-items: center;
      gap: 8px;
    }
    /* 图表与数据布局 */
    .chart-layout {
      display: flex;
      flex: 1;
      align-items: center;
      gap: 40px;
      min-height: 0; /* 允许 flex 子项压缩 */
    }
    /* 图表容器 - 调整高度 */
    #satisfactionChart {
      width: 500px;
      height: 400px;
    }
    /* 右侧数据详情 - 紧凑布局 */
    .stats-panel {
      flex: 1;
      display: flex;
      flex-direction: column;
      gap: 12px;
      justify-content: center;
    }
    .stat-card {
      display: flex;
      align-items: center;
      padding: 12px 16px;
      border-radius: 12px;
      background-color: #f9fafb;
      border-left: 6px solid transparent;
    }
    .stat-card.very-satisfied { border-left-color: #059669; background-color: #ecfdf5; }
    .stat-card.satisfied { border-left-color: #34d399; background-color: #f0fdf4; }
    .stat-card.average { border-left-color: #fbbf24; background-color: #fffbeb; }
    .stat-card.dissatisfied { border-left-color: #f87171; background-color: #fef2f2; }
    .stat-icon {
      width: 40px;
      height: 40px;
      border-radius: 50%;
      display: flex;
      align-items: center;
      justify-content: center;
      font-size: 18px;
      margin-right: 16px;
      background: white;
      box-shadow: 0 2px 5px rgba(0,0,0,0.05);
    }
    .very-satisfied .stat-icon { color: #059669; }
    .satisfied .stat-icon { color: #34d399; }
    .average .stat-icon { color: #fbbf24; }
    .dissatisfied .stat-icon { color: #f87171; }
    .stat-info {
      flex: 1;
    }
    .stat-label {
      font-size: 14px;
      color: #4b5563;
      font-weight: 500;
      margin-bottom: 2px;
    }
    .stat-value {
      font-size: 20px;
      font-weight: 700;
      color: #111827;
    }
    .stat-percentage {
      font-size: 20px;
      font-weight: 700;
      margin-left: auto;
    }
    .very-satisfied .stat-percentage { color: #059669; }
    .satisfied .stat-percentage { color: #34d399; }
    .average .stat-percentage { color: #d97706; }
    .dissatisfied .stat-percentage { color: #dc2626; }
    /* 底部摘要 - 紧凑布局 */
    .summary-box {
      margin-top: 15px;
      padding: 10px 15px;
      background: #f3f4f6;
      border-radius: 8px;
      color: #4b5563;
      font-size: 14px;
      display: flex;
      align-items: center;
      gap: 10px;
      flex-shrink: 0;
    }
  &lt;/style&gt;
&lt;/head&gt;
&lt;body&gt;
  &lt;div class="container"&gt;
    &lt;div class="sidebar-strip"&gt;&lt;/div&gt;
    &lt;div class="main-content"&gt;
      &lt;!-- 头部 --&gt;
      &lt;div class="header"&gt;
        &lt;div class="title-group"&gt;
          &lt;h1&gt;客户满意度调查结果&lt;/h1&gt;
          &lt;p&gt;2023年度第四季度服务质量分析报告&lt;/p&gt;
        &lt;/div&gt;
        &lt;div class="total-badge"&gt;
          &lt;i class="fa-solid fa-users"&gt;&lt;/i&gt;
          &lt;span&gt;样本总数: 2,450&lt;/span&gt;
        &lt;/div&gt;
      &lt;/div&gt;
      &lt;!-- 内容区 --&gt;
      &lt;div class="chart-layout"&gt;
        &lt;!-- ECharts 图表 --&gt;
        &lt;div id="satisfactionChart"&gt;&lt;/div&gt;
        &lt;!-- 数据列表 --&gt;
        &lt;div class="stats-panel"&gt;
          &lt;!-- 非常满意 --&gt;
          &lt;div class="stat-card very-satisfied"&gt;
            &lt;div class="stat-icon"&gt;&lt;i class="fa-solid fa-face-laugh-beam"&gt;&lt;/i&gt;&lt;/div&gt;
            &lt;div class="stat-info"&gt;
              &lt;div class="stat-label"&gt;非常满意&lt;/div&gt;
              &lt;div class="stat-value"&gt;1,102 人&lt;/div&gt;
            &lt;/div&gt;
            &lt;div class="stat-percentage"&gt;45%&lt;/div&gt;
          &lt;/div&gt;
          &lt;!-- 满意 --&gt;
          &lt;div class="stat-card satisfied"&gt;
            &lt;div class="stat-icon"&gt;&lt;i class="fa-solid fa-face-smile"&gt;&lt;/i&gt;&lt;/div&gt;
            &lt;div class="stat-info"&gt;
              &lt;div class="stat-label"&gt;满意&lt;/div&gt;
              &lt;div class="stat-value"&gt;858 人&lt;/div&gt;
            &lt;/div&gt;
            &lt;div class="stat-percentage"&gt;35%&lt;/div&gt;
          &lt;/div&gt;
          &lt;!-- 一般 --&gt;
          &lt;div class="stat-card average"&gt;
            &lt;div class="stat-icon"&gt;&lt;i class="fa-solid fa-face-meh"&gt;&lt;/i&gt;&lt;/div&gt;
            &lt;div class="stat-info"&gt;
              &lt;div class="stat-label"&gt;一般&lt;/div&gt;
              &lt;div class="stat-value"&gt;367 人&lt;/div&gt;
            &lt;/div&gt;
            &lt;div class="stat-percentage"&gt;15%&lt;/div&gt;
          &lt;/div&gt;
          &lt;!-- 不满意 --&gt;
          &lt;div class="stat-card dissatisfied"&gt;
            &lt;div class="stat-icon"&gt;&lt;i class="fa-solid fa-face-frown"&gt;&lt;/i&gt;&lt;/div&gt;
            &lt;div class="stat-info"&gt;
              &lt;div class="stat-label"&gt;不满意&lt;/div&gt;
              &lt;div class="stat-value"&gt;123 人&lt;/div&gt;
            &lt;/div&gt;
            &lt;div class="stat-percentage"&gt;5%&lt;/div&gt;
          &lt;/div&gt;
        &lt;/div&gt;
      &lt;/div&gt;
      &lt;div class="summary-box"&gt;
        &lt;i class="fa-solid fa-circle-info"&gt;&lt;/i&gt;
        &lt;span&gt;总体满意度（非常满意 + 满意）达到 80%，较上季度提升 5.2%。&lt;/span&gt;
      &lt;/div&gt;
    &lt;/div&gt;
  &lt;/div&gt;
  &lt;script&gt;
    // 初始化 ECharts
    var chartDom = document.getElementById('satisfactionChart');
    var myChart = echarts.init(chartDom);
    var option;
    option = {
      animation: false, // 禁止动画
      tooltip: {
        trigger: 'item',
        formatter: '{b}: {c} ({d}%)'
      },
      legend: {
        show: false // 使用自定义 HTML 图例
      },
      color: ['#059669', '#34d399', '#fbbf24', '#f87171'],
      series: [
        {
          name: '满意度',
          type: 'pie',
          radius: ['50%', '75%'], // 调整半径以适应较小的高度
          center: ['50%', '50%'],
          avoidLabelOverlap: false,
          itemStyle: {
            borderRadius: 8,
            borderColor: '#fff',
            borderWidth: 4
          },
          label: {
            show: true,
            position: 'outside',
            formatter: '{b}\n{d}%',
            fontSize: 14, // 稍微减小字体
            fontWeight: 'bold',
            color: '#374151',
            lineHeight: 20
          },
          labelLine: {
            show: true,
            length: 15,
            length2: 20,
            lineStyle: {
              color: '#9ca3af',
              width: 2
            }
          },
          data: [
            { value: 45, name: '非常满意' },
            { value: 35, name: '满意' },
            { value: 15, name: '一般' },
            { value: 5, name: '不满意' }
          ]
        },
        // 中心文字
        {
            type: 'pie',
            radius: ['0%', '0%'],
            center: ['50%', '50%'],
            silent: true,
            label: {
                show: true,
                position: 'center',
                formatter: 'NPS\n+75',
                fontSize: 24, // 稍微减小字体
                fontWeight: 'bold',
                color: '#059669',
                lineHeight: 32
            },
            data: [{value: 1}]
        }
      ]
    };
    option &amp;&amp; myChart.setOption(option);
  &lt;/script&gt;
&lt;/body&gt;
&lt;/html&gt;</t>
  </si>
  <si>
    <t>列出本次活动各渠道的转化漏斗数据：曝光量-&gt;点击量-&gt;注册量-&gt;购买量。</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</si>
  <si>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#f0f2f5;
      color: #333;
    }
    /* 布局容器 */
    .container {
      display: grid;
      grid-template-rows: 80px 1fr;
      height: 100%;
      padding: 30px 40px;
      gap: 20px;
    }
    /* 头部样式 */
    header {
      display: flex;
      justify-content: space-between;
      align-items: center;
      background: white;
      padding: 0 30px;
      border-radius: 12px;
      box-shadow: 0 4px 12px rgba(0,0,0,0.03);
      border-left: 6px solid #00897b; /* Teal accent */
    }
    .title-group h1 {
      font-size: 28px;
      font-weight: 700;
      color: #263238;
      letter-spacing: 1px;
    }
    .title-group p {
      font-size: 14px;
      color: #78909c;
      margin-top: 4px;
    }
    .header-meta {
      display: flex;
      gap: 20px;
    }
    .meta-item {
      display: flex;
      align-items: center;
      gap: 8px;
      font-size: 14px;
      color: #546e7a;
      background: #eceff1;
      padding: 8px 16px;
      border-radius: 20px;
    }
    /* 主内容区 */
    .main-content {
      display: grid;
      grid-template-columns: 1fr 1.2fr;
      gap: 24px;
    }
    /* 左侧：总漏斗图表 */
    .chart-card {
      background: white;
      border-radius: 16px;
      padding: 24px;
      box-shadow: 0 4px 12px rgba(0,0,0,0.03);
      display: flex;
      flex-direction: column;
    }
    .card-title {
      font-size: 18px;
      font-weight: 700;
      color: #37474f;
      margin-bottom: 20px;
      display: flex;
      align-items: center;
      gap: 10px;
    }
    .card-title i {
      color: #00897b;
    }
    #funnel-chart {
      flex: 1;
      width: 100%;
      height: 100%;
    }
    /* 右侧：渠道详情列表 */
    .channels-container {
      display: flex;
      flex-direction: column;
      gap: 20px;
    }
    .channel-card {
      background: white;
      border-radius: 16px;
      padding: 20px 24px;
      box-shadow: 0 4px 12px rgba(0,0,0,0.03);
      display: flex;
      flex-direction: column;
      justify-content: center;
      height: 32%; /* Distribute height */
      position: relative;
      overflow: hidden;
    }
    .channel-header {
      display: flex;
      justify-content: space-between;
      align-items: center;
      margin-bottom: 15px;
      padding-bottom: 10px;
      border-bottom: 1px solid #eceff1;
    }
    .channel-name {
      font-size: 18px;
      font-weight: 700;
      color: #263238;
      display: flex;
      align-items: center;
      gap: 10px;
    }
    .channel-badge {
      font-size: 12px;
      padding: 4px 10px;
      border-radius: 4px;
      font-weight: 500;
    }
    .badge-social { background: #e3f2fd; color: #1565c0; }
    .badge-search { background: #e0f2f1; color: #00695c; }
    .badge-ads { background: #fff3e0; color: #ef6c00; }
    .roi-tag {
      font-size: 14px;
      font-weight: 700;
      color: #455a64;
    }
    .data-grid {
      display: grid;
      grid-template-columns: repeat(4, 1fr);
      gap: 10px;
      text-align: center;
    }
    .data-item {
      position: relative;
    }
    .data-item:not(:last-child)::after {
      content: '\f054';
      font-family: "Font Awesome 6 Free";
      font-weight: 900;
      position: absolute;
      right: -10px;
      top: 50%;
      transform: translateY(-50%);
      color: #cfd8dc;
      font-size: 12px;
    }
    .data-label {
      font-size: 12px;
      color: #90a4ae;
      margin-bottom: 4px;
    }
    .data-value {
      font-size: 18px;
      font-weight: 700;
      color: #37474f;
    }
    .conversion-rate {
      font-size: 11px;
      color: #00897b;
      background: #e0f2f1;
      padding: 2px 6px;
      border-radius: 4px;
      display: inline-block;
      margin-top: 4px;
    }
    /* 装饰性背景条 */
    .deco-bar {
      position: absolute;
      left: 0;
      top: 0;
      bottom: 0;
      width: 4px;
    }
    .bar-social { background: #1e88e5; }
    .bar-search { background: #00897b; }
    .bar-ads { background: #fb8c00; }
  &lt;/style&gt;
&lt;/head&gt;
&lt;body&gt;
  &lt;div class="container"&gt;
    &lt;!-- 头部 --&gt;
    &lt;header&gt;
      &lt;div class="title-group"&gt;
        &lt;h1&gt;&lt;i class="fa-solid fa-filter" style="color: #00897b; margin-right: 12px;"&gt;&lt;/i&gt;全渠道转化漏斗分析&lt;/h1&gt;
        &lt;p&gt;数据周期：2023年Q4活动季 | 统计范围：全平台流量&lt;/p&gt;
      &lt;/div&gt;
      &lt;div class="header-meta"&gt;
        &lt;div class="meta-item"&gt;
          &lt;i class="fa-solid fa-users"&gt;&lt;/i&gt;
          &lt;span&gt;总曝光：1,250,000&lt;/span&gt;
        &lt;/div&gt;
        &lt;div class="meta-item"&gt;
          &lt;i class="fa-solid fa-cart-shopping"&gt;&lt;/i&gt;
          &lt;span&gt;总成交：15,420&lt;/span&gt;
        &lt;/div&gt;
        &lt;div class="meta-item" style="background: #e0f2f1; color: #00695c; font-weight: 700;"&gt;
          &lt;i class="fa-solid fa-arrow-trend-up"&gt;&lt;/i&gt;
          &lt;span&gt;总转化率：1.23%&lt;/span&gt;
        &lt;/div&gt;
      &lt;/div&gt;
    &lt;/header&gt;
    &lt;!-- 内容区 --&gt;
    &lt;div class="main-content"&gt;
      &lt;!-- 左侧：ECharts 漏斗图 --&gt;
      &lt;div class="chart-card"&gt;
        &lt;div class="card-title"&gt;
          &lt;i class="fa-solid fa-chart-pie"&gt;&lt;/i&gt;
          整体转化漏斗 (Aggregate Funnel)
        &lt;/div&gt;
        &lt;div id="funnel-chart"&gt;&lt;/div&gt;
      &lt;/div&gt;
      &lt;!-- 右侧：渠道细分 --&gt;
      &lt;div class="channels-container"&gt;
        &lt;!-- 渠道 1 --&gt;
        &lt;div class="channel-card"&gt;
          &lt;div class="deco-bar bar-social"&gt;&lt;/div&gt;
          &lt;div class="channel-header"&gt;
            &lt;div class="channel-name"&gt;
              &lt;i class="fa-brands fa-weixin" style="color: #1e88e5;"&gt;&lt;/i&gt;
              社交媒体推广
              &lt;span class="channel-badge badge-social"&gt;Social&lt;/span&gt;
            &lt;/div&gt;
            &lt;div class="roi-tag"&gt;ROI: 1:4.5&lt;/div&gt;
          &lt;/div&gt;
          &lt;div class="data-grid"&gt;
            &lt;div class="data-item"&gt;
              &lt;div class="data-label"&gt;曝光量&lt;/div&gt;
              &lt;div class="data-value"&gt;500,000&lt;/div&gt;
            &lt;/div&gt;
            &lt;div class="data-item"&gt;
              &lt;div class="data-label"&gt;点击量&lt;/div&gt;
              &lt;div class="data-value"&gt;45,000&lt;/div&gt;
              &lt;div class="conversion-rate"&gt;9.0%&lt;/div&gt;
            &lt;/div&gt;
            &lt;div class="data-item"&gt;
              &lt;div class="data-label"&gt;注册量&lt;/div&gt;
              &lt;div class="data-value"&gt;12,000&lt;/div&gt;
              &lt;div class="conversion-rate"&gt;26.6%&lt;/div&gt;
            &lt;/div&gt;
            &lt;div class="data-item"&gt;
              &lt;div class="data-label"&gt;购买量&lt;/div&gt;
              &lt;div class="data-value"&gt;3,800&lt;/div&gt;
              &lt;div class="conversion-rate"&gt;31.6%&lt;/div&gt;
            &lt;/div&gt;
          &lt;/div&gt;
        &lt;/div&gt;
        &lt;!-- 渠道 2 --&gt;
        &lt;div class="channel-card"&gt;
          &lt;div class="deco-bar bar-search"&gt;&lt;/div&gt;
          &lt;div class="channel-header"&gt;
            &lt;div class="channel-name"&gt;
              &lt;i class="fa-brands fa-google" style="color: #00897b;"&gt;&lt;/i&gt;
              搜索引擎优化
              &lt;span class="channel-badge badge-search"&gt;SEO/SEM&lt;/span&gt;
            &lt;/div&gt;
            &lt;div class="roi-tag"&gt;ROI: 1:6.2&lt;/div&gt;
          &lt;/div&gt;
          &lt;div class="data-grid"&gt;
            &lt;div class="data-item"&gt;
              &lt;div class="data-label"&gt;曝光量&lt;/div&gt;
              &lt;div class="data-value"&gt;450,000&lt;/div&gt;
            &lt;/div&gt;
            &lt;div class="data-item"&gt;
              &lt;div class="data-label"&gt;点击量&lt;/div&gt;
              &lt;div class="data-value"&gt;68,000&lt;/div&gt;
              &lt;div class="conversion-rate"&gt;15.1%&lt;/div&gt;
            &lt;/div&gt;
            &lt;div class="data-item"&gt;
              &lt;div class="data-label"&gt;注册量&lt;/div&gt;
              &lt;div class="data-value"&gt;24,000&lt;/div&gt;
              &lt;div class="conversion-rate"&gt;35.2%&lt;/div&gt;
            &lt;/div&gt;
            &lt;div class="data-item"&gt;
              &lt;div class="data-label"&gt;购买量&lt;/div&gt;
              &lt;div class="data-value"&gt;8,500&lt;/div&gt;
              &lt;div class="conversion-rate"&gt;35.4%&lt;/div&gt;
            &lt;/div&gt;
          &lt;/div&gt;
        &lt;/div&gt;
        &lt;!-- 渠道 3 --&gt;
        &lt;div class="channel-card"&gt;
          &lt;div class="deco-bar bar-ads"&gt;&lt;/div&gt;
          &lt;div class="channel-header"&gt;
            &lt;div class="channel-name"&gt;
              &lt;i class="fa-solid fa-bullhorn" style="color: #fb8c00;"&gt;&lt;/i&gt;
              信息流广告
              &lt;span class="channel-badge badge-ads"&gt;Paid Ads&lt;/span&gt;
            &lt;/div&gt;
            &lt;div class="roi-tag"&gt;ROI: 1:3.1&lt;/div&gt;
          &lt;/div&gt;
          &lt;div class="data-grid"&gt;
            &lt;div class="data-item"&gt;
              &lt;div class="data-label"&gt;曝光量&lt;/div&gt;
              &lt;div class="data-value"&gt;300,000&lt;/div&gt;
            &lt;/div&gt;
            &lt;div class="data-item"&gt;
              &lt;div class="data-label"&gt;点击量&lt;/div&gt;
              &lt;div class="data-value"&gt;15,000&lt;/div&gt;
              &lt;div class="conversion-rate"&gt;5.0%&lt;/div&gt;
            &lt;/div&gt;
            &lt;div class="data-item"&gt;
              &lt;div class="data-label"&gt;注册量&lt;/div&gt;
              &lt;div class="data-value"&gt;4,500&lt;/div&gt;
              &lt;div class="conversion-rate"&gt;30.0%&lt;/div&gt;
            &lt;/div&gt;
            &lt;div class="data-item"&gt;
              &lt;div class="data-label"&gt;购买量&lt;/div&gt;
              &lt;div class="data-value"&gt;3,120&lt;/div&gt;
              &lt;div class="conversion-rate"&gt;69.3%&lt;/div&gt;
            &lt;/div&gt;
          &lt;/div&gt;
        &lt;/div&gt;
      &lt;/div&gt;
    &lt;/div&gt;
  &lt;/div&gt;
  &lt;script src="https://cdnjs.cloudflare.com/ajax/libs/echarts/5.4.3/echarts.min.js"&gt;&lt;/script&gt;
  &lt;script&gt;
    // 初始化 ECharts
    var chartDom = document.getElementById('funnel-chart');
    var myChart = echarts.init(chartDom);
    var option;
    option = {
      animation: false, // 严格禁止动画
      color: ['#00897b', '#26a69a', '#80cbc4', '#b2dfdb'], // 现代蓝绿色系，避免蓝紫
      tooltip: {
        trigger: 'item',
        formatter: "{b} : {c}"
      },
      legend: {
        data: ['曝光量', '点击量', '注册量', '购买量'],
        bottom: 0,
        itemWidth: 12,
        itemHeight: 12,
        textStyle: {
          color: '#546e7a'
        }
      },
      series: [
        {
          name: 'Funnel',
          type: 'funnel',
          left: '10%',
          top: 20,
          bottom: 40,
          width: '80%',
          min: 0,
          max: 100,
          minSize: '0%',
          maxSize: '100%',
          sort: 'descending',
          gap: 2,
          label: {
            show: true,
            position: 'inside',
            formatter: '{c}%', // 显示百分比或数值
            color: '#fff',
            fontSize: 14,
            fontWeight: 'bold'
          },
          labelLine: {
            length: 10,
            lineStyle: {
              width: 1,
              type: 'solid'
            }
          },
          itemStyle: {
            borderColor: '#fff',
            borderWidth: 1,
            shadowBlur: 10,
            shadowOffsetX: 0,
            shadowOffsetY: 5,
            shadowColor: 'rgba(0, 0, 0, 0.1)'
          },
          emphasis: {
            label: {
              fontSize: 16
            }
          },
          data: [
            { value: 100, name: '曝光量', itemStyle: { color: '#546e7a' } }, // 灰蓝
            { value: 60, name: '点击量', itemStyle: { color: '#26a69a' } },  // 蓝绿
            { value: 30, name: '注册量', itemStyle: { color: '#fb8c00' } },  // 橙色
            { value: 12, name: '购买量', itemStyle: { color: '#e53935' } }   // 红色
          ]
        },
        // 外部标签层
        {
          name: 'FunnelLabels',
          type: 'funnel',
          left: '10%',
          top: 20,
          bottom: 40,
          width: '80%',
          min: 0,
          max: 100,
          sort: 'descending',
          label: {
            show: true,
            position: 'right',
            formatter: '{b}',
            color: '#37474f',
            fontSize: 14,
            fontWeight: 500
          },
          labelLine: {
            show: true,
            length: 30,
            lineStyle: {
              width: 1,
              type: 'solid',
              color: '#cfd8dc'
            }
          },
          itemStyle: {
            opacity: 0, // 隐藏实际图形，只显示标签
            borderWidth: 0
          },
          data: [
            { value: 100, name: '曝光量' },
            { value: 60, name: '点击量' },
            { value: 30, name: '注册量' },
            { value: 12, name: '购买量' }
          ]
        }
      ]
    };
    myChart.setOption(option);
  &lt;/script&gt;
&lt;/body&gt;
&lt;/html&gt;</t>
  </si>
  <si>
    <t>生成一份员工绩效分布图（正态分布），展示S、A、B、C、D各等级的人数及占比。</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</si>
  <si>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#f0f2f5;
      color: #333;
    }
    /* 布局容器 */
    .container {
      display: grid;
      grid-template-rows: 80px 1fr;
      height: 100%;
      padding: 30px 40px;
      gap: 20px;
    }
    /* 头部样式 */
    header {
      display: flex;
      justify-content: space-between;
      align-items: center;
      background: #fff;
      padding: 0 30px;
      border-radius: 12px;
      box-shadow: 0 2px 10px rgba(0,0,0,0.03);
      border-left: 6px solid #2c3e50;
    }
    .header-title h1 {
      font-size: 28px;
      font-weight: 700;
      color: #1f2937;
      letter-spacing: 1px;
    }
    .header-title span {
      font-size: 16px;
      color: #6b7280;
      margin-left: 15px;
      font-weight: 400;
    }
    .header-meta {
      display: flex;
      gap: 20px;
      font-size: 14px;
      color: #6b7280;
    }
    .meta-item {
      display: flex;
      align-items: center;
      gap: 8px;
      background: #f3f4f6;
      padding: 8px 16px;
      border-radius: 20px;
    }
    /* 主内容区 */
    .main-content {
      display: grid;
      grid-template-columns: 2fr 1fr; /* 左侧图表宽，右侧卡片窄 */
      gap: 24px;
      height: 100%;
    }
    /* 左侧图表卡片 */
    .chart-card {
      background: #fff;
      border-radius: 16px;
      padding: 25px;
      box-shadow: 0 4px 20px rgba(0,0,0,0.04);
      display: flex;
      flex-direction: column;
    }
    .card-title {
      font-size: 18px;
      font-weight: 700;
      color: #374151;
      margin-bottom: 15px;
      display: flex;
      align-items: center;
      gap: 10px;
    }
    #performanceChart {
      flex: 1;
      width: 100%;
      height: 100%;
    }
    /* 右侧数据卡片列表 */
    .stats-column {
      display: flex;
      flex-direction: column;
      justify-content: space-between;
      gap: 12px;
    }
    .stat-card {
      background: #fff;
      border-radius: 12px;
      padding: 0 20px;
      display: flex;
      align-items: center;
      justify-content: space-between;
      height: 100%;
      box-shadow: 0 2px 8px rgba(0,0,0,0.03);
      border-left: 5px solid transparent;
      position: relative;
      overflow: hidden;
    }
    /* 等级颜色定义 */
    .grade-s { border-left-color: #f59e0b; }
    .grade-a { border-left-color: #10b981; }
    .grade-b { border-left-color: #3b82f6; }
    .grade-c { border-left-color: #64748b; }
    .grade-d { border-left-color: #ef4444; }
    /* 卡片内部布局 */
    .stat-left {
      display: flex;
      align-items: center;
      gap: 15px;
    }
    .grade-badge {
      width: 40px;
      height: 40px;
      border-radius: 8px;
      display: flex;
      align-items: center;
      justify-content: center;
      font-size: 20px;
      font-weight: 700;
      color: #fff;
    }
    .bg-s { background: linear-gradient(135deg, #fcd34d, #f59e0b); }
    .bg-a { background: linear-gradient(135deg, #34d399, #10b981); }
    .bg-b { background: linear-gradient(135deg, #60a5fa, #3b82f6); }
    .bg-c { background: linear-gradient(135deg, #94a3b8, #64748b); }
    .bg-d { background: linear-gradient(135deg, #f87171, #ef4444); }
    .stat-info h3 {
      font-size: 14px;
      color: #6b7280;
      font-weight: 500;
    }
    .stat-info p {
      font-size: 12px;
      color: #9ca3af;
    }
    .stat-right {
      text-align: right;
    }
    .stat-count {
      font-size: 24px;
      font-weight: 700;
      color: #1f2937;
      line-height: 1.2;
    }
    .stat-percent {
      font-size: 14px;
      font-weight: 500;
      padding: 2px 8px;
      border-radius: 4px;
      display: inline-block;
    }
    .text-s { color: #d97706; background: #fef3c7; }
    .text-a { color: #059669; background: #d1fae5; }
    .text-b { color: #2563eb; background: #dbeafe; }
    .text-c { color: #475569; background: #f1f5f9; }
    .text-d { color: #dc2626; background: #fee2e2; }
    /* 装饰性背景图标 */
    .card-bg-icon {
      position: absolute;
      right: -10px;
      bottom: -10px;
      font-size: 80px;
      opacity: 0.05;
      color: #000;
      z-index: 0;
    }
  &lt;/style&gt;
&lt;/head&gt;
&lt;body&gt;
  &lt;div class="container"&gt;
    &lt;!-- 头部 --&gt;
    &lt;header&gt;
      &lt;div class="header-title"&gt;
        &lt;h1&gt;&lt;i class="fa-solid fa-chart-pie" style="color: #2c3e50; margin-right: 10px;"&gt;&lt;/i&gt; 员工绩效分布概览&lt;/h1&gt;
        &lt;span&gt;2023年度终期考核统计&lt;/span&gt;
      &lt;/div&gt;
      &lt;div class="header-meta"&gt;
        &lt;div class="meta-item"&gt;
          &lt;i class="fa-solid fa-users"&gt;&lt;/i&gt;
          &lt;span&gt;总人数: &lt;strong&gt;850&lt;/strong&gt;&lt;/span&gt;
        &lt;/div&gt;
        &lt;div class="meta-item"&gt;
          &lt;i class="fa-solid fa-building"&gt;&lt;/i&gt;
          &lt;span&gt;覆盖部门: &lt;strong&gt;12&lt;/strong&gt;&lt;/span&gt;
        &lt;/div&gt;
        &lt;div class="meta-item"&gt;
          &lt;i class="fa-solid fa-calendar-check"&gt;&lt;/i&gt;
          &lt;span&gt;统计截止: &lt;strong&gt;2023-12-31&lt;/strong&gt;&lt;/span&gt;
        &lt;/div&gt;
      &lt;/div&gt;
    &lt;/header&gt;
    &lt;!-- 主内容 --&gt;
    &lt;div class="main-content"&gt;
      &lt;!-- 左侧：ECharts 图表 --&gt;
      &lt;div class="chart-card"&gt;
        &lt;div class="card-title"&gt;
          &lt;i class="fa-solid fa-wave-square" style="color: #3b82f6;"&gt;&lt;/i&gt;
          正态分布模型分析
        &lt;/div&gt;
        &lt;div id="performanceChart"&gt;&lt;/div&gt;
      &lt;/div&gt;
      &lt;!-- 右侧：统计卡片 --&gt;
      &lt;div class="stats-column"&gt;
        &lt;!-- S级 --&gt;
        &lt;div class="stat-card grade-s"&gt;
          &lt;i class="fa-solid fa-trophy card-bg-icon"&gt;&lt;/i&gt;
          &lt;div class="stat-left"&gt;
            &lt;div class="grade-badge bg-s"&gt;S&lt;/div&gt;
            &lt;div class="stat-info"&gt;
              &lt;h3&gt;卓越绩效&lt;/h3&gt;
              &lt;p&gt;远超预期目标&lt;/p&gt;
            &lt;/div&gt;
          &lt;/div&gt;
          &lt;div class="stat-right"&gt;
            &lt;div class="stat-count"&gt;42&lt;/div&gt;
            &lt;div class="stat-percent text-s"&gt;5%&lt;/div&gt;
          &lt;/div&gt;
        &lt;/div&gt;
        &lt;!-- A级 --&gt;
        &lt;div class="stat-card grade-a"&gt;
          &lt;i class="fa-solid fa-thumbs-up card-bg-icon"&gt;&lt;/i&gt;
          &lt;div class="stat-left"&gt;
            &lt;div class="grade-badge bg-a"&gt;A&lt;/div&gt;
            &lt;div class="stat-info"&gt;
              &lt;h3&gt;优秀绩效&lt;/h3&gt;
              &lt;p&gt;超出预期目标&lt;/p&gt;
            &lt;/div&gt;
          &lt;/div&gt;
          &lt;div class="stat-right"&gt;
            &lt;div class="stat-count"&gt;170&lt;/div&gt;
            &lt;div class="stat-percent text-a"&gt;20%&lt;/div&gt;
          &lt;/div&gt;
        &lt;/div&gt;
        &lt;!-- B级 --&gt;
        &lt;div class="stat-card grade-b"&gt;
          &lt;i class="fa-solid fa-user-check card-bg-icon"&gt;&lt;/i&gt;
          &lt;div class="stat-left"&gt;
            &lt;div class="grade-badge bg-b"&gt;B&lt;/div&gt;
            &lt;div class="stat-info"&gt;
              &lt;h3&gt;良好绩效&lt;/h3&gt;
              &lt;p&gt;符合预期目标&lt;/p&gt;
            &lt;/div&gt;
          &lt;/div&gt;
          &lt;div class="stat-right"&gt;
            &lt;div class="stat-count"&gt;425&lt;/div&gt;
            &lt;div class="stat-percent text-b"&gt;50%&lt;/div&gt;
          &lt;/div&gt;
        &lt;/div&gt;
        &lt;!-- C级 --&gt;
        &lt;div class="stat-card grade-c"&gt;
          &lt;i class="fa-solid fa-circle-exclamation card-bg-icon"&gt;&lt;/i&gt;
          &lt;div class="stat-left"&gt;
            &lt;div class="grade-badge bg-c"&gt;C&lt;/div&gt;
            &lt;div class="stat-info"&gt;
              &lt;h3&gt;需改进&lt;/h3&gt;
              &lt;p&gt;部分符合预期&lt;/p&gt;
            &lt;/div&gt;
          &lt;/div&gt;
          &lt;div class="stat-right"&gt;
            &lt;div class="stat-count"&gt;170&lt;/div&gt;
            &lt;div class="stat-percent text-c"&gt;20%&lt;/div&gt;
          &lt;/div&gt;
        &lt;/div&gt;
        &lt;!-- D级 --&gt;
        &lt;div class="stat-card grade-d"&gt;
          &lt;i class="fa-solid fa-triangle-exclamation card-bg-icon"&gt;&lt;/i&gt;
          &lt;div class="stat-left"&gt;
            &lt;div class="grade-badge bg-d"&gt;D&lt;/div&gt;
            &lt;div class="stat-info"&gt;
              &lt;h3&gt;不合格&lt;/h3&gt;
              &lt;p&gt;未达标&lt;/p&gt;
            &lt;/div&gt;
          &lt;/div&gt;
          &lt;div class="stat-right"&gt;
            &lt;div class="stat-count"&gt;43&lt;/div&gt;
            &lt;div class="stat-percent text-d"&gt;5%&lt;/div&gt;
          &lt;/div&gt;
        &lt;/div&gt;
      &lt;/div&gt;
    &lt;/div&gt;
  &lt;/div&gt;
  &lt;script src="https://cdnjs.cloudflare.com/ajax/libs/echarts/5.4.3/echarts.min.js"&gt;&lt;/script&gt;
  &lt;script&gt;
    // 初始化图表
    var chartDom = document.getElementById('performanceChart');
    var myChart = echarts.init(chartDom);
    var option;
    // 数据配置
    // 为了展示正态分布（钟形曲线），X轴顺序设为 D -&gt; C -&gt; B -&gt; A -&gt; S
    // 这样 B (50%) 在中间，形成高峰
    const categories = ['D (不合格)', 'C (需改进)', 'B (良好)', 'A (优秀)', 'S (卓越)'];
    const dataCounts = [43, 170, 425, 170, 42]; // 对应 D, C, B, A, S
    const colors = ['#ef4444', '#64748b', '#3b82f6', '#10b981', '#f59e0b'];
    option = {
      animation: false, // 严格禁止动画
      grid: {
        top: '15%',
        left: '3%',
        right: '4%',
        bottom: '5%',
        containLabel: true
      },
      tooltip: {
        trigger: 'axis',
        axisPointer: { type: 'shadow' },
        backgroundColor: 'rgba(255, 255, 255, 0.95)',
        textStyle: { color: '#333' },
        extraCssText: 'box-shadow: 0 2px 10px rgba(0,0,0,0.1); border-radius: 8px;'
      },
      xAxis: {
        type: 'category',
        data: categories,
        axisLine: { lineStyle: { color: '#e5e7eb' } },
        axisLabel: { 
          color: '#4b5563',
          fontWeight: 'bold',
          fontSize: 14,
          margin: 15
        },
        axisTick: { show: false }
      },
      yAxis: {
        type: 'value',
        name: '人数',
        nameTextStyle: { color: '#9ca3af', padding: [0, 0, 0, 20] },
        splitLine: { 
          lineStyle: { 
            type: 'dashed',
            color: '#f3f4f6' 
          } 
        },
        axisLabel: { color: '#9ca3af' }
      },
      series: [
        {
          name: '人数',
          type: 'bar',
          barWidth: '45%',
          data: dataCounts,
          itemStyle: {
            color: function(params) {
              return colors[params.dataIndex];
            },
            borderRadius: [6, 6, 0, 0]
          },
          label: {
            show: true,
            position: 'top',
            color: '#374151',
            fontSize: 16,
            fontWeight: 'bold',
            formatter: '{c}人'
          }
        },
        {
          name: '分布趋势',
          type: 'line',
          smooth: 0.4,
          data: dataCounts,
          symbol: 'circle',
          symbolSize: 10,
          itemStyle: {
            color: '#2c3e50',
            borderWidth: 2,
            borderColor: '#fff'
          },
          lineStyle: {
            width: 3,
            color: '#2c3e50',
            type: 'solid'
          },
          areaStyle: {
            color: new echarts.graphic.LinearGradient(0, 0, 0, 1, [
              { offset: 0, color: 'rgba(44, 62, 80, 0.1)' },
              { offset: 1, color: 'rgba(44, 62, 80, 0)' }
            ])
          }
        }
      ]
    };
    myChart.setOption(option);
  &lt;/script&gt;
&lt;/body&gt;
&lt;/html&gt;</t>
  </si>
  <si>
    <t>对比分析线上与线下渠道的获客成本（CAC）及生命周期价值（LTV），列出具体数值。</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</si>
  <si>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调整 Padding 和 Gap 以适应 720px 高度 */
    .container {
        display: grid;
        grid-template-columns: 400px 1fr;
        grid-template-rows: auto 1fr;
        gap: 20px;
        padding: 30px;
        height: 100%;
    }
    /* 标题区域 - 压缩高度 */
    .header {
        grid-column: 1 / -1;
        display: flex;
        flex-direction: column;
        justify-content: center;
        border-bottom: 2px solid #e0e0e0;
        padding-bottom: 15px;
        height: 80px;
    }
    .header h1 {
        font-size: 28px;
        font-weight: 900;
        color: #2c3e50;
        letter-spacing: 1px;
        display: flex;
        align-items: center;
    }
    .header p {
        font-size: 16px;
        color: #7f8c8d;
        margin-top: 5px;
    }
    /* 左侧数据卡片区域 */
    .data-panel {
        display: flex;
        flex-direction: column;
        gap: 20px;
        height: 100%;
        overflow: hidden;
    }
    .card {
        background: white;
        border-radius: 16px;
        padding: 20px;
        box-shadow: 0 4px 20px rgba(0,0,0,0.06);
        position: relative;
        overflow: hidden;
        flex: 1; /* 使用 flex: 1 自动填充剩余空间，避免固定百分比溢出 */
        display: flex;
        flex-direction: column;
    }
    .card::before {
        content: '';
        position: absolute;
        top: 0;
        left: 0;
        width: 6px;
        height: 100%;
    }
    .card.online::before { background: #00b894; }
    .card.offline::before { background: #e17055; }
    .card-header {
        display: flex;
        align-items: center;
        margin-bottom: 15px;
    }
    .icon-box {
        width: 40px;
        height: 40px;
        border-radius: 10px;
        display: flex;
        align-items: center;
        justify-content: center;
        font-size: 20px;
        margin-right: 12px;
    }
    .online .icon-box { background: rgba(0, 184, 148, 0.1); color: #00b894; }
    .offline .icon-box { background: rgba(225, 112, 85, 0.1); color: #e17055; }
    .card-title {
        font-size: 20px;
        font-weight: 700;
        color: #2d3436;
    }
    .metrics-grid {
        display: grid;
        grid-template-columns: 1fr 1fr;
        gap: 12px;
        margin-top: auto;
    }
    .metric-item {
        background: #f8f9fa;
        padding: 12px;
        border-radius: 8px;
    }
    .metric-label {
        font-size: 13px;
        color: #636e72;
        margin-bottom: 4px;
        font-weight: 500;
    }
    .metric-value {
        font-size: 20px;
        font-weight: 700;
        color: #2d3436;
    }
    .roi-badge {
        grid-column: 1 / -1;
        background: #2d3436;
        color: white;
        padding: 8px 12px;
        border-radius: 6px;
        display: flex;
        justify-content: space-between;
        align-items: center;
        font-weight: 700;
        font-size: 14px;
    }
    /* 右侧图表区域 */
    .chart-panel {
        background: white;
        border-radius: 16px;
        padding: 15px;
        box-shadow: 0 4px 20px rgba(0,0,0,0.06);
        position: relative;
        height: 100%;
        overflow: hidden;
    }
    #mainChart {
        width: 100%;
        height: 100%;
    }
    .chart-title {
        position: absolute;
        top: 20px;
        left: 20px;
        font-size: 18px;
        font-weight: 700;
        color: #2d3436;
        z-index: 10;
    }
    /* 辅助类 */
    .text-green { color: #00b894; }
    .text-orange { color: #e17055; }
  &lt;/style&gt;
&lt;/head&gt;
&lt;body&gt;
&lt;div class="container"&gt;
    &lt;!-- 头部 --&gt;
    &lt;div class="header"&gt;
        &lt;h1&gt;&lt;i class="fa-solid fa-scale-balanced" style="margin-right: 12px; font-size: 24px; color: #2d3436;"&gt;&lt;/i&gt;渠道效能对比分析&lt;/h1&gt;
        &lt;p&gt;线上 (Online) 与 线下 (Offline) 获客成本及生命周期价值数据透视&lt;/p&gt;
    &lt;/div&gt;
    &lt;!-- 左侧：具体数值卡片 --&gt;
    &lt;div class="data-panel"&gt;
        &lt;!-- 线上卡片 --&gt;
        &lt;div class="card online"&gt;
            &lt;div class="card-header"&gt;
                &lt;div class="icon-box"&gt;&lt;i class="fa-solid fa-globe"&gt;&lt;/i&gt;&lt;/div&gt;
                &lt;div class="card-title"&gt;线上渠道 Online&lt;/div&gt;
            &lt;/div&gt;
            &lt;div class="metrics-grid"&gt;
                &lt;div class="metric-item"&gt;
                    &lt;div class="metric-label"&gt;获客成本 (CAC)&lt;/div&gt;
                    &lt;div class="metric-value"&gt;¥150&lt;/div&gt;
                &lt;/div&gt;
                &lt;div class="metric-item"&gt;
                    &lt;div class="metric-label"&gt;生命周期价值 (LTV)&lt;/div&gt;
                    &lt;div class="metric-value"&gt;¥525&lt;/div&gt;
                &lt;/div&gt;
                &lt;div class="roi-badge"&gt;
                    &lt;span&gt;ROI (LTV/CAC)&lt;/span&gt;
                    &lt;span class="text-green"&gt;3.5x&lt;/span&gt;
                &lt;/div&gt;
            &lt;/div&gt;
        &lt;/div&gt;
        &lt;!-- 线下卡片 --&gt;
        &lt;div class="card offline"&gt;
            &lt;div class="card-header"&gt;
                &lt;div class="icon-box"&gt;&lt;i class="fa-solid fa-store"&gt;&lt;/i&gt;&lt;/div&gt;
                &lt;div class="card-title"&gt;线下渠道 Offline&lt;/div&gt;
            &lt;/div&gt;
            &lt;div class="metrics-grid"&gt;
                &lt;div class="metric-item"&gt;
                    &lt;div class="metric-label"&gt;获客成本 (CAC)&lt;/div&gt;
                    &lt;div class="metric-value"&gt;¥480&lt;/div&gt;
                &lt;/div&gt;
                &lt;div class="metric-item"&gt;
                    &lt;div class="metric-label"&gt;生命周期价值 (LTV)&lt;/div&gt;
                    &lt;div class="metric-value"&gt;¥2,160&lt;/div&gt;
                &lt;/div&gt;
                &lt;div class="roi-badge"&gt;
                    &lt;span&gt;ROI (LTV/CAC)&lt;/span&gt;
                    &lt;span class="text-orange"&gt;4.5x&lt;/span&gt;
                &lt;/div&gt;
            &lt;/div&gt;
        &lt;/div&gt;
    &lt;/div&gt;
    &lt;!-- 右侧：可视化图表 --&gt;
    &lt;div class="chart-panel"&gt;
        &lt;div class="chart-title"&gt;核心指标对比可视化&lt;/div&gt;
        &lt;div id="mainChart"&gt;&lt;/div&gt;
    &lt;/div&gt;
&lt;/div&gt;
&lt;script&gt;
    // 初始化 ECharts
    var chartDom = document.getElementById('mainChart');
    var myChart = echarts.init(chartDom);
    var option;
    option = {
        animation: false,
        color: ['#00b894', '#e17055'],
        tooltip: {
            trigger: 'axis',
            axisPointer: {
                type: 'shadow'
            }
        },
        legend: {
            data: ['线上渠道', '线下渠道'],
            right: 10,
            top: 15,
            textStyle: {
                fontSize: 12,
                color: '#636e72'
            }
        },
        grid: {
            left: '3%',
            right: '4%',
            bottom: '3%',
            top: '70px', // 增加顶部间距，防止遮挡标题
            containLabel: true
        },
        xAxis: {
            type: 'category',
            data: ['获客成本 (CAC)', '生命周期价值 (LTV)', '单客净收益'],
            axisLine: { show: false },
            axisTick: { show: false },
            axisLabel: {
                fontSize: 12,
                fontWeight: 'bold',
                color: '#2d3436',
                margin: 10
            }
        },
        yAxis: {
            type: 'value',
            name: '金额 (RMB)',
            nameTextStyle: {
                padding: [0, 0, 0, 20]
            },
            splitLine: {
                lineStyle: {
                    type: 'dashed',
                    color: '#dfe6e9'
                }
            },
            axisLabel: {
                color: '#636e72',
                fontSize: 11
            }
        },
        series: [
            {
                name: '线上渠道',
                type: 'bar',
                barWidth: 35, // 调整柱宽
                label: {
                    show: true,
                    position: 'top',
                    formatter: '¥{c}',
                    fontSize: 12,
                    fontWeight: 'bold',
                    color: '#00b894'
                },
                itemStyle: {
                    borderRadius: [4, 4, 0, 0]
                },
                data: [150, 525, 375]
            },
            {
                name: '线下渠道',
                type: 'bar',
                barWidth: 35, // 调整柱宽
                barGap: '30%',
                label: {
                    show: true,
                    position: 'top',
                    formatter: '¥{c}',
                    fontSize: 12,
                    fontWeight: 'bold',
                    color: '#e17055'
                },
                itemStyle: {
                    borderRadius: [4, 4, 0, 0]
                },
                data: [480, 2160, 1680]
            }
        ]
    };
    myChart.setOption(option);
&lt;/script&gt;
&lt;/body&gt;
&lt;/html&gt;</t>
  </si>
  <si>
    <t>做一张包含2023年全年的现金流报表，分月展示经营活动、投资活动、筹资活动的现金净流量。</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</si>
  <si>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#f3f4f6;
      color: #1f2937;
    }
    /* 布局容器 */
    .container {
      display: grid;
      grid-template-rows: 80px 1fr;
      grid-template-columns: 320px 1fr;
      gap: 24px;
      padding: 32px 40px;
      height: 100%;
    }
    /* 头部 */
    .header {
      grid-column: 1 / -1;
      display: flex;
      justify-content: space-between;
      align-items: center;
      border-bottom: 2px solid #e5e7eb;
      padding-bottom: 16px;
    }
    .title-group h1 {
      font-size: 32px;
      font-weight: 700;
      color: #111827;
      letter-spacing: -0.5px;
    }
    .title-group p {
      font-size: 16px;
      color: #6b7280;
      margin-top: 4px;
    }
    .date-badge {
      background-color: #e5e7eb;
      color: #374151;
      padding: 8px 16px;
      border-radius: 6px;
      font-weight: 500;
      font-size: 14px;
      display: flex;
      align-items: center;
      gap: 8px;
    }
    /* 左侧概览卡片区 */
    .sidebar {
      display: flex;
      flex-direction: column;
      gap: 20px;
      justify-content: flex-start;
    }
    .kpi-card {
      background: white;
      border-radius: 12px;
      padding: 24px;
      box-shadow: 0 4px 6px -1px rgba(0, 0, 0, 0.05), 0 2px 4px -1px rgba(0, 0, 0, 0.03);
      border-left: 6px solid transparent;
      display: flex;
      flex-direction: column;
      justify-content: space-between;
      height: 160px;
    }
    .kpi-card.operating { border-left-color: #10b981; }
    .kpi-card.investing { border-left-color: #f59e0b; }
    .kpi-card.financing { border-left-color: #3b82f6; }
    .card-header {
      display: flex;
      justify-content: space-between;
      align-items: flex-start;
      margin-bottom: 12px;
    }
    .card-title {
      font-size: 16px;
      font-weight: 500;
      color: #4b5563;
    }
    .card-icon {
      width: 36px;
      height: 36px;
      border-radius: 8px;
      display: flex;
      align-items: center;
      justify-content: center;
      font-size: 18px;
    }
    .operating .card-icon { background-color: #ecfdf5; color: #059669; }
    .investing .card-icon { background-color: #fffbeb; color: #d97706; }
    .financing .card-icon { background-color: #eff6ff; color: #2563eb; }
    .card-value {
      font-size: 32px;
      font-weight: 700;
      color: #111827;
      margin-bottom: 4px;
    }
    .card-subtext {
      font-size: 13px;
      color: #6b7280;
      display: flex;
      align-items: center;
      gap: 6px;
    }
    .trend-up { color: #10b981; }
    .trend-down { color: #ef4444; }
    /* 右侧图表区 */
    .main-content {
      background: white;
      border-radius: 16px;
      padding: 24px;
      box-shadow: 0 10px 15px -3px rgba(0, 0, 0, 0.05), 0 4px 6px -2px rgba(0, 0, 0, 0.025);
      display: flex;
      flex-direction: column;
    }
    .chart-header {
      display: flex;
      justify-content: space-between;
      align-items: center;
      margin-bottom: 10px;
    }
    .chart-title {
      font-size: 18px;
      font-weight: 700;
      color: #374151;
    }
    .legend-custom {
      display: flex;
      gap: 20px;
      font-size: 14px;
      color: #4b5563;
    }
    .legend-item {
      display: flex;
      align-items: center;
      gap: 8px;
    }
    .dot {
      width: 10px;
      height: 10px;
      border-radius: 50%;
    }
    #cashflowChart {
      width: 100%;
      height: 100%;
    }
    /* 辅助类 */
    .text-green { color: #059669; }
    .text-orange { color: #d97706; }
    .text-blue { color: #2563eb; }
  &lt;/style&gt;
&lt;/head&gt;
&lt;body&gt;
  &lt;div class="container"&gt;
    &lt;!-- 头部 --&gt;
    &lt;header class="header"&gt;
      &lt;div class="title-group"&gt;
        &lt;h1&gt;2023年度现金流量表&lt;/h1&gt;
        &lt;p&gt;全年经营、投资、筹资活动现金净流量月度分析报告&lt;/p&gt;
      &lt;/div&gt;
      &lt;div class="date-badge"&gt;
        &lt;i class="fa-regular fa-calendar"&gt;&lt;/i&gt;
        2023年1月 - 2023年12月
      &lt;/div&gt;
    &lt;/header&gt;
    &lt;!-- 左侧：关键指标 --&gt;
    &lt;aside class="sidebar"&gt;
      &lt;!-- 经营活动 --&gt;
      &lt;div class="kpi-card operating"&gt;
        &lt;div class="card-header"&gt;
          &lt;span class="card-title"&gt;经营活动净流量&lt;/span&gt;
          &lt;div class="card-icon"&gt;&lt;i class="fa-solid fa-briefcase"&gt;&lt;/i&gt;&lt;/div&gt;
        &lt;/div&gt;
        &lt;div&gt;
          &lt;div class="card-value text-green"&gt;+8,450万&lt;/div&gt;
          &lt;div class="card-subtext"&gt;
            &lt;i class="fa-solid fa-arrow-trend-up trend-up"&gt;&lt;/i&gt;
            &lt;span&gt;同比去年增长 12.5%&lt;/span&gt;
          &lt;/div&gt;
        &lt;/div&gt;
      &lt;/div&gt;
      &lt;!-- 投资活动 --&gt;
      &lt;div class="kpi-card investing"&gt;
        &lt;div class="card-header"&gt;
          &lt;span class="card-title"&gt;投资活动净流量&lt;/span&gt;
          &lt;div class="card-icon"&gt;&lt;i class="fa-solid fa-chart-pie"&gt;&lt;/i&gt;&lt;/div&gt;
        &lt;/div&gt;
        &lt;div&gt;
          &lt;div class="card-value text-orange"&gt;-3,200万&lt;/div&gt;
          &lt;div class="card-subtext"&gt;
            &lt;span&gt;主要用于设备更新与研发&lt;/span&gt;
          &lt;/div&gt;
        &lt;/div&gt;
      &lt;/div&gt;
      &lt;!-- 筹资活动 --&gt;
      &lt;div class="kpi-card financing"&gt;
        &lt;div class="card-header"&gt;
          &lt;span class="card-title"&gt;筹资活动净流量&lt;/span&gt;
          &lt;div class="card-icon"&gt;&lt;i class="fa-solid fa-building-columns"&gt;&lt;/i&gt;&lt;/div&gt;
        &lt;/div&gt;
        &lt;div&gt;
          &lt;div class="card-value text-blue"&gt;-1,100万&lt;/div&gt;
          &lt;div class="card-subtext"&gt;
            &lt;i class="fa-solid fa-check trend-up"&gt;&lt;/i&gt;
            &lt;span&gt;偿还长期借款及利息&lt;/span&gt;
          &lt;/div&gt;
        &lt;/div&gt;
      &lt;/div&gt;
    &lt;/aside&gt;
    &lt;!-- 右侧：主图表 --&gt;
    &lt;main class="main-content"&gt;
      &lt;div class="chart-header"&gt;
        &lt;div class="chart-title"&gt;月度现金流趋势图 (单位: 万元)&lt;/div&gt;
        &lt;div class="legend-custom"&gt;
          &lt;div class="legend-item"&gt;&lt;span class="dot" style="background: #10b981;"&gt;&lt;/span&gt;经营活动&lt;/div&gt;
          &lt;div class="legend-item"&gt;&lt;span class="dot" style="background: #f59e0b;"&gt;&lt;/span&gt;投资活动&lt;/div&gt;
          &lt;div class="legend-item"&gt;&lt;span class="dot" style="background: #3b82f6;"&gt;&lt;/span&gt;筹资活动&lt;/div&gt;
        &lt;/div&gt;
      &lt;/div&gt;
      &lt;div id="cashflowChart"&gt;&lt;/div&gt;
    &lt;/main&gt;
  &lt;/div&gt;
  &lt;script src="https://cdnjs.cloudflare.com/ajax/libs/echarts/5.4.3/echarts.min.js"&gt;&lt;/script&gt;
  &lt;script&gt;
    // 初始化图表
    var chartDom = document.getElementById('cashflowChart');
    var myChart = echarts.init(chartDom);
    var option;
    // 模拟数据
    const months = ['1月', '2月', '3月', '4月', '5月', '6月', '7月', '8月', '9月', '10月', '11月', '12月'];
    const operatingData = [450, 520, 610, 580, 700, 850, 720, 680, 900, 950, 880, 610];
    const investingData = [-120, -80, -200, -150, -300, -450, -100, -250, -300, -150, -800, -300];
    const financingData = [-50, -50, 300, -50, -100, -200, -50, -50, -100, 200, -400, -50];
    option = {
      animation: false, // 禁止动画
      grid: {
        left: '2%',
        right: '3%',
        bottom: '3%',
        top: '8%',
        containLabel: true
      },
      tooltip: {
        trigger: 'axis',
        axisPointer: {
          type: 'line',
          lineStyle: {
            color: '#9ca3af',
            width: 1,
            type: 'dashed'
          }
        },
        backgroundColor: 'rgba(255, 255, 255, 0.95)',
        borderColor: '#e5e7eb',
        textStyle: {
          color: '#374151'
        }
      },
      xAxis: {
        type: 'category',
        boundaryGap: false,
        data: months,
        axisLine: {
          lineStyle: {
            color: '#d1d5db'
          }
        },
        axisLabel: {
          color: '#6b7280',
          fontSize: 12,
          margin: 12
        },
        axisTick: {
          show: false
        }
      },
      yAxis: {
        type: 'value',
        splitLine: {
          lineStyle: {
            color: '#f3f4f6',
            type: 'dashed'
          }
        },
        axisLabel: {
          color: '#9ca3af',
          formatter: '{value}'
        }
      },
      series: [
        {
          name: '经营活动',
          type: 'line',
          smooth: true,
          symbol: 'circle',
          symbolSize: 8,
          showSymbol: false,
          lineStyle: {
            width: 3,
            color: '#10b981'
          },
          itemStyle: {
            color: '#10b981',
            borderWidth: 2,
            borderColor: '#fff'
          },
          areaStyle: {
            color: new echarts.graphic.LinearGradient(0, 0, 0, 1, [
              { offset: 0, color: 'rgba(16, 185, 129, 0.2)' },
              { offset: 1, color: 'rgba(16, 185, 129, 0.02)' }
            ])
          },
          data: operatingData
        },
        {
          name: '投资活动',
          type: 'line',
          smooth: true,
          symbol: 'circle',
          symbolSize: 8,
          showSymbol: false,
          lineStyle: {
            width: 3,
            color: '#f59e0b'
          },
          itemStyle: {
            color: '#f59e0b',
            borderWidth: 2,
            borderColor: '#fff'
          },
          areaStyle: {
            color: new echarts.graphic.LinearGradient(0, 0, 0, 1, [
              { offset: 0, color: 'rgba(245, 158, 11, 0.2)' },
              { offset: 1, color: 'rgba(245, 158, 11, 0.02)' }
            ])
          },
          data: investingData
        },
        {
          name: '筹资活动',
          type: 'line',
          smooth: true,
          symbol: 'circle',
          symbolSize: 8,
          showSymbol: false,
          lineStyle: {
            width: 3,
            color: '#3b82f6'
          },
          itemStyle: {
            color: '#3b82f6',
            borderWidth: 2,
            borderColor: '#fff'
          },
          areaStyle: {
            color: new echarts.graphic.LinearGradient(0, 0, 0, 1, [
              { offset: 0, color: 'rgba(59, 130, 246, 0.2)' },
              { offset: 1, color: 'rgba(59, 130, 246, 0.02)' }
            ])
          },
          data: financingData
        }
      ]
    };
    myChart.setOption(option);
  &lt;/script&gt;
&lt;/body&gt;
&lt;/html&gt;</t>
  </si>
  <si>
    <t>统计并展示本月处理的工单类型分布，以及各类工单的平均处理时长。</t>
  </si>
  <si>
    <t>元素重叠</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</si>
  <si>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#F3F4F6;
        color: #1F2937;
    }
    /* 背景装饰 */
    .bg-decoration {
        position: absolute;
        top: 0;
        left: 0;
        width: 100%;
        height: 300px;
        background: linear-gradient(135deg, #10B981 0%, #059669 100%);
        z-index: -1;
        clip-path: polygon(0 0, 100% 0, 100% 60%, 0 100%);
    }
    /* 主容器 */
    .container {
        width: 100%;
        height: 100%;
        padding: 40px 60px;
        display: flex;
        flex-direction: column;
    }
    /* 头部 */
    header {
        display: flex;
        justify-content: space-between;
        align-items: center;
        margin-bottom: 30px;
        color: white;
    }
    .header-left {
        display: flex;
        align-items: center;
        gap: 20px;
    }
    .icon-box {
        width: 64px;
        height: 64px;
        background: rgba(255, 255, 255, 0.2);
        backdrop-filter: blur(10px);
        border-radius: 16px;
        display: flex;
        align-items: center;
        justify-content: center;
        font-size: 32px;
        box-shadow: 0 4px 6px rgba(0,0,0,0.1);
    }
    h1 {
        font-size: 36px;
        font-weight: 700;
        letter-spacing: 1px;
        text-shadow: 0 2px 4px rgba(0,0,0,0.1);
    }
    .subtitle {
        font-size: 16px;
        opacity: 0.9;
        font-weight: 400;
        margin-top: 4px;
    }
    .date-badge {
        background: rgba(255, 255, 255, 0.95);
        color: #059669;
        padding: 10px 24px;
        border-radius: 50px;
        font-weight: 700;
        font-size: 18px;
        box-shadow: 0 4px 15px rgba(0,0,0,0.1);
        display: flex;
        align-items: center;
        gap: 10px;
    }
    /* 内容区域 */
    .content-grid {
        display: grid;
        grid-template-columns: 400px 1fr;
        gap: 30px;
        flex: 1;
    }
    /* 卡片通用样式 */
    .card {
        background: white;
        border-radius: 20px;
        padding: 25px;
        box-shadow: 0 10px 25px -5px rgba(0, 0, 0, 0.05), 0 8px 10px -6px rgba(0, 0, 0, 0.01);
        display: flex;
        flex-direction: column;
        position: relative;
        border: 1px solid rgba(229, 231, 235, 0.5);
    }
    .card-header {
        display: flex;
        align-items: center;
        gap: 12px;
        margin-bottom: 20px;
        padding-bottom: 15px;
        border-bottom: 2px solid #F3F4F6;
    }
    .card-title {
        font-size: 20px;
        font-weight: 700;
        color: #374151;
    }
    .card-icon {
        color: #059669;
        font-size: 20px;
    }
    /* 图表容器 */
    .chart-container {
        flex: 1;
        width: 100%;
        height: 100%;
        position: relative;
    }
    /* 关键指标摘要 (左侧卡片底部) */
    .summary-stats {
        margin-top: 20px;
        display: grid;
        grid-template-columns: 1fr 1fr;
        gap: 15px;
    }
    .stat-item {
        background: #F9FAFB;
        padding: 15px;
        border-radius: 12px;
        text-align: center;
    }
    .stat-value {
        font-size: 24px;
        font-weight: 900;
        color: #059669;
        margin-bottom: 4px;
    }
    .stat-label {
        font-size: 12px;
        color: #6B7280;
    }
  &lt;/style&gt;
&lt;/head&gt;
&lt;body&gt;
  &lt;!-- 背景装饰 --&gt;
  &lt;div class="bg-decoration"&gt;&lt;/div&gt;
  &lt;div class="container"&gt;
    &lt;!-- 头部 --&gt;
    &lt;header&gt;
        &lt;div class="header-left"&gt;
            &lt;div class="icon-box"&gt;
                &lt;i class="fa-solid fa-chart-pie"&gt;&lt;/i&gt;
            &lt;/div&gt;
            &lt;div&gt;
                &lt;h1&gt;本月工单数据分析&lt;/h1&gt;
                &lt;div class="subtitle"&gt;Monthly Ticket Distribution &amp; Efficiency Report&lt;/div&gt;
            &lt;/div&gt;
        &lt;/div&gt;
        &lt;div class="date-badge"&gt;
            &lt;i class="fa-regular fa-calendar-check"&gt;&lt;/i&gt;
            2023年 10月
        &lt;/div&gt;
    &lt;/header&gt;
    &lt;!-- 主要内容 --&gt;
    &lt;div class="content-grid"&gt;
        &lt;!-- 左侧：类型分布 --&gt;
        &lt;div class="card"&gt;
            &lt;div class="card-header"&gt;
                &lt;i class="fa-solid fa-layer-group card-icon"&gt;&lt;/i&gt;
                &lt;div class="card-title"&gt;工单类型分布&lt;/div&gt;
            &lt;/div&gt;
            &lt;div id="chart-pie" class="chart-container"&gt;&lt;/div&gt;
            &lt;!-- 底部小统计 --&gt;
            &lt;div class="summary-stats"&gt;
                &lt;div class="stat-item"&gt;
                    &lt;div class="stat-value"&gt;1,248&lt;/div&gt;
                    &lt;div class="stat-label"&gt;工单总数&lt;/div&gt;
                &lt;/div&gt;
                &lt;div class="stat-item"&gt;
                    &lt;div class="stat-value"&gt;98.5%&lt;/div&gt;
                    &lt;div class="stat-label"&gt;结单率&lt;/div&gt;
                &lt;/div&gt;
            &lt;/div&gt;
        &lt;/div&gt;
        &lt;!-- 右侧：处理时长 --&gt;
        &lt;div class="card"&gt;
            &lt;div class="card-header"&gt;
                &lt;i class="fa-solid fa-stopwatch card-icon"&gt;&lt;/i&gt;
                &lt;div class="card-title"&gt;各类工单平均处理时长 (小时)&lt;/div&gt;
            &lt;/div&gt;
            &lt;div id="chart-bar" class="chart-container"&gt;&lt;/div&gt;
        &lt;/div&gt;
    &lt;/div&gt;
  &lt;/div&gt;
  &lt;!-- ECharts 初始化 --&gt;
  &lt;script src="https://cdnjs.cloudflare.com/ajax/libs/echarts/5.4.3/echarts.min.js"&gt;&lt;/script&gt;
  &lt;script&gt;
    // 配色方案 - 专业、和谐的绿色/蓝绿色调 + 暖色点缀
    const colorPalette = ['#10B981', '#3B82F6', '#F59E0B', '#6366F1', '#EC4899'];
    // 1. 饼图 - 工单类型分布
    const pieChart = echarts.init(document.getElementById('chart-pie'));
    const pieOption = {
        animation: false, // 禁止动画
        color: colorPalette,
        tooltip: { trigger: 'item' },
        legend: {
            bottom: '0%',
            left: 'center',
            itemWidth: 12,
            itemHeight: 12,
            textStyle: { color: '#4B5563', fontSize: 12 }
        },
        series: [
            {
                name: '工单类型',
                type: 'pie',
                radius: ['45%', '70%'], // 环形图
                center: ['50%', '45%'],
                avoidLabelOverlap: false,
                itemStyle: {
                    borderRadius: 8,
                    borderColor: '#fff',
                    borderWidth: 2
                },
                label: {
                    show: true,
                    formatter: '{b}\n{d}%',
                    color: '#374151',
                    fontSize: 13,
                    fontWeight: 'bold',
                    lineHeight: 18
                },
                labelLine: {
                    show: true,
                    length: 15,
                    length2: 10
                },
                data: [
                    { value: 450, name: '产品咨询' },
                    { value: 320, name: '技术故障' },
                    { value: 240, name: '账号问题' },
                    { value: 150, name: '财务支付' },
                    { value: 88, name: '投诉建议' }
                ]
            }
        ]
    };
    pieChart.setOption(pieOption);
    // 2. 柱状图 - 平均处理时长
    const barChart = echarts.init(document.getElementById('chart-bar'));
    const barOption = {
        animation: false, // 禁止动画
        grid: {
            top: '10%',
            left: '3%',
            right: '8%',
            bottom: '5%',
            containLabel: true
        },
        xAxis: {
            type: 'value',
            name: '时长 (h)',
            nameTextStyle: { color: '#9CA3AF', padding: [0, 0, 0, 10] },
            axisLine: { show: false },
            axisTick: { show: false },
            splitLine: { 
                lineStyle: { type: 'dashed', color: '#E5E7EB' } 
            },
            axisLabel: { color: '#6B7280' }
        },
        yAxis: {
            type: 'category',
            data: ['产品咨询', '账号问题', '财务支付', '投诉建议', '技术故障'],
            axisLine: { show: false },
            axisTick: { show: false },
            axisLabel: { 
                color: '#374151', 
                fontWeight: 'bold', 
                fontSize: 14,
                margin: 15
            }
        },
        series: [
            {
                name: '平均处理时长',
                type: 'bar',
                barWidth: '45%',
                data: [1.2, 2.5, 3.8, 5.5, 8.2], // 数据对应y轴分类
                itemStyle: {
                    borderRadius: [0, 6, 6, 0],
                    // 渐变色
                    color: new echarts.graphic.LinearGradient(0, 0, 1, 0, [
                        { offset: 0, color: '#34D399' }, // 浅绿
                        { offset: 1, color: '#059669' }  // 深绿
                    ])
                },
                label: {
                    show: true,
                    position: 'right',
                    formatter: '{c} h',
                    color: '#059669',
                    fontWeight: 'bold',
                    fontSize: 14,
                    offset: [5, 0]
                },
                // 针对高耗时工单的特殊标记颜色（模拟逻辑）
                data: [
                    { value: 1.2, itemStyle: { color: '#34D399' } },
                    { value: 2.5, itemStyle: { color: '#34D399' } },
                    { value: 3.8, itemStyle: { color: '#60A5FA' } }, // 蓝色
                    { value: 5.5, itemStyle: { color: '#F59E0B' } }, // 橙色警告
                    { value: 8.2, itemStyle: { color: '#EF4444' } }  // 红色严重
                ]
            }
        ]
    };
    barChart.setOption(barOption);
    // 确保图表在容器大小变化时自适应（虽然本场景尺寸固定，但属最佳实践）
    window.addEventListener('resize', function() {
        pieChart.resize();
        barChart.resize();
    });
  &lt;/script&gt;
&lt;/body&gt;
&lt;/html&gt;</t>
  </si>
  <si>
    <t>分析不同年龄段（18-25, 26-35, 36-45, 45+）用户的消费偏好数据，生成堆积柱状图。</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</si>
  <si>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#f4f7f9;
      color: #333;
    }
    /* 布局容器：减少内边距以适应高度 */
    .container {
      display: flex;
      flex-direction: column;
      height: 100%;
      padding: 25px 40px;
    }
    /* 头部区域：紧凑化处理 */
    .header {
      display: flex;
      justify-content: space-between;
      align-items: center;
      margin-bottom: 20px;
      padding-bottom: 15px;
      border-bottom: 2px solid #e1e4e8;
      flex-shrink: 0; /* 防止头部被压缩 */
    }
    .title-group h1 {
      font-size: 28px; /* 减小字号 */
      font-weight: 700;
      color: #2c3e50;
      margin-bottom: 4px;
      letter-spacing: 1px;
    }
    .title-group p {
      font-size: 16px; /* 减小字号 */
      color: #7f8c8d;
      font-weight: 500;
    }
    .header-icon {
      font-size: 32px; /* 减小图标 */
      color: #3498db;
      background: #eaf6fd;
      width: 64px; /* 减小尺寸 */
      height: 64px;
      border-radius: 12px;
      display: flex;
      align-items: center;
      justify-content: center;
    }
    /* 主内容区：确保不溢出 */
    .content-wrapper {
      display: flex;
      flex: 1;
      gap: 30px;
      min-height: 0; /* 关键：允许Flex子项收缩 */
      overflow: hidden;
    }
    /* 左侧：关键洞察 */
    .insights-panel {
      width: 300px;
      display: flex;
      flex-direction: column;
      gap: 15px; /* 减少间距 */
      overflow-y: auto; /* 极端情况下允许滚动，但设计上应避免 */
    }
    .insight-card {
      background: #fff;
      padding: 20px; /* 减少内边距 */
      border-radius: 12px;
      box-shadow: 0 4px 15px rgba(0,0,0,0.03);
      border-left: 5px solid transparent;
      display: flex;
      flex-direction: column;
      justify-content: center;
      flex: 1; /* 均匀分布高度 */
    }
    .insight-card.primary { border-left-color: #3498db; }
    .insight-card.success { border-left-color: #2ecc71; }
    .insight-card.warning { border-left-color: #f1c40f; }
    .insight-card h3 {
      font-size: 16px;
      color: #2c3e50;
      margin-bottom: 8px;
      display: flex;
      align-items: center;
      gap: 8px;
    }
    .insight-card p {
      font-size: 13px;
      color: #636e72;
      line-height: 1.5;
    }
    .stat-number {
      font-size: 24px;
      font-weight: 700;
      margin-top: 8px;
      color: #2c3e50;
    }
    /* 右侧：图表区域 */
    .chart-container {
      flex: 1;
      background: #fff;
      border-radius: 16px;
      box-shadow: 0 8px 30px rgba(0,0,0,0.04);
      padding: 15px;
      position: relative;
      display: flex;
      flex-direction: column;
    }
    #mainChart {
      width: 100%;
      flex: 1; /* 填满容器 */
    }
  &lt;/style&gt;
&lt;/head&gt;
&lt;body&gt;
  &lt;div class="container"&gt;
    &lt;!-- 头部 --&gt;
    &lt;div class="header"&gt;
      &lt;div class="title-group"&gt;
        &lt;h1&gt;用户消费偏好分析&lt;/h1&gt;
        &lt;p&gt;不同年龄段（18-45+）的消费类别分布洞察&lt;/p&gt;
      &lt;/div&gt;
      &lt;div class="header-icon"&gt;
        &lt;i class="fa-solid fa-chart-pie"&gt;&lt;/i&gt;
      &lt;/div&gt;
    &lt;/div&gt;
    &lt;!-- 内容区 --&gt;
    &lt;div class="content-wrapper"&gt;
      &lt;!-- 左侧洞察卡片 --&gt;
      &lt;div class="insights-panel"&gt;
        &lt;div class="insight-card primary"&gt;
          &lt;h3&gt;
            &lt;i class="fa-solid fa-gamepad" style="color: #3498db;"&gt;&lt;/i&gt;
            年轻群体 (18-25)
          &lt;/h3&gt;
          &lt;p&gt;休闲娱乐与数码产品占据主导地位，显示出强烈的体验型消费倾向。&lt;/p&gt;
          &lt;div class="stat-number"&gt;42% &lt;span style="font-size:12px; color:#999; font-weight:400;"&gt;娱乐占比&lt;/span&gt;&lt;/div&gt;
        &lt;/div&gt;
        &lt;div class="insight-card success"&gt;
          &lt;h3&gt;
            &lt;i class="fa-solid fa-shirt" style="color: #2ecc71;"&gt;&lt;/i&gt;
            中坚力量 (26-35)
          &lt;/h3&gt;
          &lt;p&gt;服饰美妆消费达到峰值，同时保持较高的数码产品更新频率。&lt;/p&gt;
          &lt;div class="stat-number"&gt;35% &lt;span style="font-size:12px; color:#999; font-weight:400;"&gt;服饰占比&lt;/span&gt;&lt;/div&gt;
        &lt;/div&gt;
        &lt;div class="insight-card warning"&gt;
          &lt;h3&gt;
            &lt;i class="fa-solid fa-basket-shopping" style="color: #f1c40f;"&gt;&lt;/i&gt;
            成熟群体 (36+)
          &lt;/h3&gt;
          &lt;p&gt;食品生鲜与家庭开支显著增加，消费结构趋于务实和家庭导向。&lt;/p&gt;
          &lt;div class="stat-number"&gt;45% &lt;span style="font-size:12px; color:#999; font-weight:400;"&gt;生鲜占比&lt;/span&gt;&lt;/div&gt;
        &lt;/div&gt;
      &lt;/div&gt;
      &lt;!-- 右侧图表 --&gt;
      &lt;div class="chart-container"&gt;
        &lt;div id="mainChart"&gt;&lt;/div&gt;
      &lt;/div&gt;
    &lt;/div&gt;
  &lt;/div&gt;
  &lt;script&gt;
    // 初始化 ECharts 实例
    var chartDom = document.getElementById('mainChart');
    var myChart = echarts.init(chartDom);
    var option;
    // 数据配置
    option = {
      animation: false,
      color: ['#3498db', '#2ecc71', '#f1c40f', '#e74c3c'],
      tooltip: {
        trigger: 'axis',
        axisPointer: { type: 'shadow' },
        backgroundColor: 'rgba(255, 255, 255, 0.95)',
        textStyle: { color: '#333' },
        extraCssText: 'box-shadow: 0 2px 10px rgba(0,0,0,0.1); border-radius: 8px;'
      },
      legend: {
        data: ['休闲娱乐', '数码产品', '服饰美妆', '食品生鲜'],
        bottom: '0%',
        icon: 'circle',
        itemGap: 20, // 减小图例间距
        textStyle: {
          fontSize: 13,
          color: '#666',
          fontFamily: 'Noto Sans SC'
        }
      },
      grid: {
        left: '3%',
        right: '4%',
        bottom: '12%', // 增加底部空间防止遮挡
        top: '10%',
        containLabel: true
      },
      xAxis: {
        type: 'category',
        data: ['18-25岁', '26-35岁', '36-45岁', '45岁+'],
        axisLine: { show: false },
        axisTick: { show: false },
        axisLabel: {
          fontSize: 14, // 稍微减小
          fontWeight: 'bold',
          color: '#2c3e50',
          margin: 15,
          fontFamily: 'Noto Sans SC'
        }
      },
      yAxis: {
        type: 'value',
        name: '消费占比 (%)',
        nameTextStyle: {
          color: '#999',
          padding: [0, 0, 0, 20]
        },
        splitLine: {
          lineStyle: {
            type: 'dashed',
            color: '#eee'
          }
        },
        axisLabel: {
          color: '#999',
          fontSize: 12
        }
      },
      series: [
        {
          name: '休闲娱乐',
          type: 'bar',
          stack: 'total',
          barWidth: '40%', // 稍微减小柱宽
          data: [42, 25, 15, 10],
          itemStyle: { borderRadius: [0, 0, 0, 0] }
        },
        {
          name: '数码产品',
          type: 'bar',
          stack: 'total',
          data: [30, 25, 15, 10]
        },
        {
          name: '服饰美妆',
          type: 'bar',
          stack: 'total',
          data: [18, 35, 25, 15]
        },
        {
          name: '食品生鲜',
          type: 'bar',
          stack: 'total',
          data: [10, 15, 45, 65],
          itemStyle: { borderRadius: [6, 6, 0, 0] },
          label: {
            show: true,
            position: 'top',
            formatter: '{c}%',
            color: '#666',
            fontSize: 12,
            distance: 5,
            formatter: function(params) {
                var total = 0;
                var dataIndex = params.dataIndex;
                var d1 = [42, 25, 15, 10];
                var d2 = [30, 25, 15, 10];
                var d3 = [18, 35, 25, 15];
                var d4 = [10, 15, 45, 65];
                total = d1[dataIndex] + d2[dataIndex] + d3[dataIndex] + d4[dataIndex];
                return '100%';
            }
          }
        }
      ]
    };
    option &amp;&amp; myChart.setOption(option);
    // 监听窗口大小变化，确保图表自适应
    window.addEventListener('resize', function() {
      myChart.resize();
    });
  &lt;/script&gt;
&lt;/body&gt;
&lt;/html&gt;</t>
  </si>
  <si>
    <t>请列出公司目前拥有的所有专利清单，包含专利名称、申请号、申请日期及状态。</t>
  </si>
  <si>
    <t>内容溢出</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</si>
  <si>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#f0f2f5;
        color: #333;
    }
    /* Layout Grid */
    .container {
        display: grid;
        grid-template-columns: 300px 1fr; /* 稍微减小侧边栏宽度以留更多空间给表格 */
        height: 100%;
    }
    /* Sidebar / Summary Section */
    .sidebar {
        background: linear-gradient(180deg, #0f766e 0%, #115e59 100%);
        color: white;
        padding: 30px 25px; /* 减少内边距 */
        display: flex;
        flex-direction: column;
        position: relative;
    }
    .sidebar::after {
        content: '';
        position: absolute;
        bottom: -50px;
        right: -50px;
        width: 200px;
        height: 200px;
        background: rgba(255,255,255,0.05);
        border-radius: 50%;
        pointer-events: none;
    }
    .logo-area {
        font-size: 22px; /* 稍微减小字体 */
        font-weight: 700;
        margin-bottom: 30px; /* 减少间距 */
        display: flex;
        align-items: center;
        gap: 10px;
    }
    .stat-card {
        background: rgba(255,255,255,0.1);
        border-radius: 12px;
        padding: 15px 20px; /* 紧凑布局 */
        margin-bottom: 15px; /* 减少间距 */
        border: 1px solid rgba(255,255,255,0.15);
    }
    .stat-title {
        font-size: 13px;
        opacity: 0.8;
        margin-bottom: 4px;
    }
    .stat-value {
        font-size: 30px; /* 稍微减小字体 */
        font-weight: 700;
    }
    .chart-container {
        flex-grow: 1;
        margin-top: 10px;
        position: relative;
        display: flex;
        flex-direction: column;
    }
    #patentChart {
        width: 100%;
        height: 200px; /* 限制图表高度 */
        margin-top: auto;
        margin-bottom: auto;
    }
    /* Main Content */
    .main-content {
        padding: 30px 40px; /* 减少内边距 */
        background-color: #f8fafc;
        display: flex;
        flex-direction: column;
    }
    .header {
        margin-bottom: 20px; /* 减少间距 */
        display: flex;
        justify-content: space-between;
        align-items: flex-end;
    }
    .page-title {
        font-size: 28px; /* 减小标题 */
        font-weight: 700;
        color: #0f172a;
        margin-bottom: 4px;
    }
    .page-subtitle {
        font-size: 14px;
        color: #64748b;
    }
    .date-badge {
        background: #e2e8f0;
        padding: 6px 14px;
        border-radius: 20px;
        font-size: 13px;
        color: #475569;
        font-weight: 500;
    }
    /* Table Styles */
    .patent-table {
        width: 100%;
        border-collapse: separate;
        border-spacing: 0 8px; /* 减少行间距 */
    }
    .patent-table th {
        text-align: left;
        color: #64748b;
        font-weight: 500;
        font-size: 13px;
        padding: 0 20px 8px 20px; /* 减少底部padding */
    }
    .patent-row {
        background: white;
        box-shadow: 0 2px 6px rgba(0,0,0,0.04);
        height: 60px; /* 减少行高 */
    }
    .patent-row td {
        padding: 0 20px;
        vertical-align: middle;
        border-top: 1px solid #e2e8f0;
        border-bottom: 1px solid #e2e8f0;
        font-size: 14px; /* 稍微减小表格字体 */
    }
    .patent-row td:first-child {
        border-left: 1px solid #e2e8f0;
        border-top-left-radius: 8px;
        border-bottom-left-radius: 8px;
        font-weight: 700;
        color: #1e293b;
        width: 42%;
    }
    .patent-row td:last-child {
        border-right: 1px solid #e2e8f0;
        border-top-right-radius: 8px;
        border-bottom-right-radius: 8px;
        text-align: right;
    }
    .app-no {
        font-family: monospace;
        color: #475569;
        font-size: 14px;
    }
    .app-date {
        color: #64748b;
        font-size: 13px;
    }
    /* Status Badges */
    .status-badge {
        display: inline-flex;
        align-items: center;
        padding: 4px 10px;
        border-radius: 6px;
        font-size: 12px;
        font-weight: 600;
        gap: 5px;
    }
    .status-granted {
        background-color: #ecfdf5;
        color: #047857;
        border: 1px solid #a7f3d0;
    }
    .status-pending {
        background-color: #fff7ed;
        color: #c2410c;
        border: 1px solid #fed7aa;
    }
    .status-review {
        background-color: #eff6ff;
        color: #1d4ed8;
        border: 1px solid #bfdbfe;
    }
    .icon-box {
        width: 28px; /* 减小图标框 */
        height: 28px;
        background: #f1f5f9;
        border-radius: 6px;
        display: inline-flex;
        align-items: center;
        justify-content: center;
        margin-right: 10px;
        color: #0f766e;
        font-size: 13px;
    }
  &lt;/style&gt;
&lt;/head&gt;
&lt;body&gt;
&lt;div class="container"&gt;
    &lt;!-- Sidebar --&gt;
    &lt;div class="sidebar"&gt;
        &lt;div class="logo-area"&gt;
            &lt;i class="fa-solid fa-cube"&gt;&lt;/i&gt;
            &lt;span&gt;TECH CORP&lt;/span&gt;
        &lt;/div&gt;
        &lt;div class="stat-card"&gt;
            &lt;div class="stat-title"&gt;专利总数&lt;/div&gt;
            &lt;div class="stat-value"&gt;24 &lt;span style="font-size: 14px; font-weight: 400;"&gt;项&lt;/span&gt;&lt;/div&gt;
        &lt;/div&gt;
        &lt;div class="stat-card"&gt;
            &lt;div class="stat-title"&gt;已授权&lt;/div&gt;
            &lt;div class="stat-value"&gt;18 &lt;span style="font-size: 14px; font-weight: 400;"&gt;项&lt;/span&gt;&lt;/div&gt;
        &lt;/div&gt;
        &lt;div class="chart-container"&gt;
            &lt;div style="margin-bottom: 5px; font-size: 13px; opacity: 0.9;"&gt;状态分布&lt;/div&gt;
            &lt;div id="patentChart"&gt;&lt;/div&gt;
        &lt;/div&gt;
    &lt;/div&gt;
    &lt;!-- Main Content --&gt;
    &lt;div class="main-content"&gt;
        &lt;div class="header"&gt;
            &lt;div&gt;
                &lt;h1 class="page-title"&gt;公司专利资产清单&lt;/h1&gt;
                &lt;p class="page-subtitle"&gt;核心技术知识产权及申请状态概览&lt;/p&gt;
            &lt;/div&gt;
            &lt;div class="date-badge"&gt;
                &lt;i class="fa-regular fa-calendar" style="margin-right: 6px;"&gt;&lt;/i&gt; 截止日期: 2023-12
            &lt;/div&gt;
        &lt;/div&gt;
        &lt;table class="patent-table"&gt;
            &lt;thead&gt;
                &lt;tr&gt;
                    &lt;th&gt;专利名称&lt;/th&gt;
                    &lt;th&gt;申请号&lt;/th&gt;
                    &lt;th&gt;申请日期&lt;/th&gt;
                    &lt;th style="text-align: right;"&gt;当前状态&lt;/th&gt;
                &lt;/tr&gt;
            &lt;/thead&gt;
            &lt;tbody&gt;
                &lt;tr class="patent-row"&gt;
                    &lt;td&gt;
                        &lt;div style="display: flex; align-items: center;"&gt;
                            &lt;div class="icon-box"&gt;&lt;i class="fa-solid fa-network-wired"&gt;&lt;/i&gt;&lt;/div&gt;
                            分布式高可用数据库数据同步方法
                        &lt;/div&gt;
                    &lt;/td&gt;
                    &lt;td class="app-no"&gt;CN202110584932.X&lt;/td&gt;
                    &lt;td class="app-date"&gt;2021-05-20&lt;/td&gt;
                    &lt;td&gt;&lt;span class="status-badge status-granted"&gt;&lt;i class="fa-solid fa-check-circle"&gt;&lt;/i&gt; 已授权&lt;/span&gt;&lt;/td&gt;
                &lt;/tr&gt;
                &lt;tr class="patent-row"&gt;
                    &lt;td&gt;
                        &lt;div style="display: flex; align-items: center;"&gt;
                            &lt;div class="icon-box"&gt;&lt;i class="fa-solid fa-eye"&gt;&lt;/i&gt;&lt;/div&gt;
                            基于深度学习的工业缺陷检测系统
                        &lt;/div&gt;
                    &lt;/td&gt;
                    &lt;td class="app-no"&gt;CN202210349102.1&lt;/td&gt;
                    &lt;td class="app-date"&gt;2022-03-15&lt;/td&gt;
                    &lt;td&gt;&lt;span class="status-badge status-granted"&gt;&lt;i class="fa-solid fa-check-circle"&gt;&lt;/i&gt; 已授权&lt;/span&gt;&lt;/td&gt;
                &lt;/tr&gt;
                &lt;tr class="patent-row"&gt;
                    &lt;td&gt;
                        &lt;div style="display: flex; align-items: center;"&gt;
                            &lt;div class="icon-box"&gt;&lt;i class="fa-solid fa-microchip"&gt;&lt;/i&gt;&lt;/div&gt;
                            一种智能物联网边缘计算网关设备
                        &lt;/div&gt;
                    &lt;/td&gt;
                    &lt;td class="app-no"&gt;CN202220884711.5&lt;/td&gt;
                    &lt;td class="app-date"&gt;2022-08-10&lt;/td&gt;
                    &lt;td&gt;&lt;span class="status-badge status-granted"&gt;&lt;i class="fa-solid fa-check-circle"&gt;&lt;/i&gt; 已授权&lt;/span&gt;&lt;/td&gt;
                &lt;/tr&gt;
                &lt;tr class="patent-row"&gt;
                    &lt;td&gt;
                        &lt;div style="display: flex; align-items: center;"&gt;
                            &lt;div class="icon-box"&gt;&lt;i class="fa-solid fa-shield-halved"&gt;&lt;/i&gt;&lt;/div&gt;
                            多维数据隐私加密传输与存储方法
                        &lt;/div&gt;
                    &lt;/td&gt;
                    &lt;td class="app-no"&gt;CN202310112567.8&lt;/td&gt;
                    &lt;td class="app-date"&gt;2023-02-05&lt;/td&gt;
                    &lt;td&gt;&lt;span class="status-badge status-review"&gt;&lt;i class="fa-solid fa-magnifying-glass"&gt;&lt;/i&gt; 实质审查&lt;/span&gt;&lt;/td&gt;
                &lt;/tr&gt;
                &lt;tr class="patent-row"&gt;
                    &lt;td&gt;
                        &lt;div style="display: flex; align-items: center;"&gt;
                            &lt;div class="icon-box"&gt;&lt;i class="fa-solid fa-bolt"&gt;&lt;/i&gt;&lt;/div&gt;
                            自适应网络负载均衡控制器及介质
                        &lt;/div&gt;
                    &lt;/td&gt;
                    &lt;td class="app-no"&gt;CN202310998231.3&lt;/td&gt;
                    &lt;td class="app-date"&gt;2023-09-12&lt;/td&gt;
                    &lt;td&gt;&lt;span class="status-badge status-pending"&gt;&lt;i class="fa-solid fa-clock"&gt;&lt;/i&gt; 受理中&lt;/span&gt;&lt;/td&gt;
                &lt;/tr&gt;
            &lt;/tbody&gt;
        &lt;/table&gt;
    &lt;/div&gt;
&lt;/div&gt;
&lt;script src="https://cdnjs.cloudflare.com/ajax/libs/echarts/5.4.3/echarts.min.js"&gt;&lt;/script&gt;
&lt;script&gt;
    // Initialize ECharts
    var chartDom = document.getElementById('patentChart');
    var myChart = echarts.init(chartDom);
    var option;
    option = {
        animation: false, // Strictly disable animation
        tooltip: {
            trigger: 'item'
        },
        legend: {
            bottom: '0',
            left: 'center',
            textStyle: {
                color: '#fff',
                fontSize: 11
            },
            itemWidth: 8,
            itemHeight: 8,
            padding: 0
        },
        series: [
            {
                name: '专利状态',
                type: 'pie',
                radius: ['45%', '75%'],
                center: ['50%', '45%'],
                avoidLabelOverlap: false,
                label: {
                    show: false,
                    position: 'center'
                },
                emphasis: {
                    label: {
                        show: true,
                        fontSize: 14,
                        fontWeight: 'bold',
                        color: '#fff'
                    }
                },
                labelLine: {
                    show: false
                },
                data: [
                    { value: 18, name: '已授权', itemStyle: { color: '#2dd4bf' } }, // Light Teal
                    { value: 4, name: '实质审查', itemStyle: { color: '#fbbf24' } }, // Amber
                    { value: 2, name: '受理中', itemStyle: { color: '#94a3b8' } }   // Slate
                ]
            }
        ]
    };
    option &amp;&amp; myChart.setOption(option);
&lt;/script&gt;
&lt;/body&gt;
&lt;/html&gt;</t>
  </si>
  <si>
    <t>做一张服务器资源使用监控表，展示CPU、内存、磁盘IO在高峰期的峰值数据。</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</si>
  <si>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.slide-container {
      display: grid;
      grid-template-rows: 80px 220px 1fr;
      gap: 24px;
      padding: 40px;
      height: 100%;
      background: linear-gradient(135deg, #f5f7fa 0%, #e4e8eb 100%);
    }
    /* 头部样式 */
    header {
      display: flex;
      justify-content: space-between;
      align-items: center;
      border-bottom: 2px solid #dcdfe6;
      padding-bottom: 10px;
    }
    .title-group h1 {
      font-size: 36px;
      font-weight: 900;
      color: #2c3e50;
      letter-spacing: 1px;
    }
    .title-group p {
      font-size: 18px;
      color: #7f8c8d;
      margin-top: 4px;
    }
    .server-info {
      text-align: right;
      background: #fff;
      padding: 8px 20px;
      border-radius: 50px;
      box-shadow: 0 2px 8px rgba(0,0,0,0.05);
      display: flex;
      align-items: center;
      gap: 10px;
    }
    .server-info span {
      font-weight: 700;
      color: #34495e;
    }
    .status-badge {
      background-color: #e74c3c; /* 警告色，对应高峰期 */
      color: white;
      padding: 4px 12px;
      border-radius: 4px;
      font-size: 14px;
      font-weight: 700;
      text-transform: uppercase;
    }
    /* 关键指标卡片区域 */
    .metrics-grid {
      display: grid;
      grid-template-columns: repeat(3, 1fr);
      gap: 24px;
    }
    .metric-card {
      background: white;
      border-radius: 16px;
      padding: 24px;
      display: flex;
      flex-direction: column;
      justify-content: space-between;
      box-shadow: 0 4px 20px rgba(0,0,0,0.06);
      position: relative;
      overflow: hidden;
      border-left: 6px solid transparent;
    }
    .metric-card::after {
      content: '';
      position: absolute;
      top: 0;
      right: 0;
      width: 100px;
      height: 100%;
      background: linear-gradient(90deg, rgba(255,255,255,0) 0%, rgba(255,255,255,0.8) 100%);
      pointer-events: none;
    }
    /* CPU 卡片 */
    .card-cpu { border-left-color: #e74c3c; }
    .card-cpu .icon-box { color: #e74c3c; background: rgba(231, 76, 60, 0.1); }
    .card-cpu .value { color: #e74c3c; }
    /* 内存 卡片 */
    .card-mem { border-left-color: #3498db; }
    .card-mem .icon-box { color: #3498db; background: rgba(52, 152, 219, 0.1); }
    .card-mem .value { color: #3498db; }
    /* 磁盘 卡片 */
    .card-disk { border-left-color: #27ae60; }
    .card-disk .icon-box { color: #27ae60; background: rgba(39, 174, 96, 0.1); }
    .card-disk .value { color: #27ae60; }
    .card-header {
      display: flex;
      justify-content: space-between;
      align-items: flex-start;
    }
    .card-title {
      font-size: 18px;
      font-weight: 700;
      color: #555;
    }
    .icon-box {
      width: 48px;
      height: 48px;
      border-radius: 12px;
      display: flex;
      align-items: center;
      justify-content: center;
      font-size: 24px;
    }
    .card-body {
      margin-top: 10px;
    }
    .value {
      font-size: 56px;
      font-weight: 900;
      line-height: 1;
      letter-spacing: -1px;
    }
    .unit {
      font-size: 20px;
      font-weight: 500;
      margin-left: 4px;
      color: #7f8c8d;
    }
    .sub-text {
      font-size: 14px;
      color: #95a5a6;
      margin-top: 8px;
      display: flex;
      align-items: center;
      gap: 6px;
    }
    /* 图表区域 */
    .chart-section {
      background: white;
      border-radius: 16px;
      padding: 20px;
      box-shadow: 0 4px 20px rgba(0,0,0,0.06);
      display: flex;
      flex-direction: column;
    }
    .chart-header {
      display: flex;
      justify-content: space-between;
      align-items: center;
      margin-bottom: 10px;
      padding-left: 10px;
      border-left: 4px solid #2c3e50;
    }
    .chart-title {
      font-size: 18px;
      font-weight: 700;
      color: #2c3e50;
    }
    #main-chart {
      width: 100%;
      height: 100%;
      /* 确保图表容器填满剩余空间 */
    }
  &lt;/style&gt;
&lt;/head&gt;
&lt;body&gt;
  &lt;div class="slide-container"&gt;
    &lt;!-- 头部 --&gt;
    &lt;header&gt;
      &lt;div class="title-group"&gt;
        &lt;h1&gt;&lt;i class="fa-solid fa-server" style="margin-right: 12px; color: #2c3e50;"&gt;&lt;/i&gt;服务器资源监控报告&lt;/h1&gt;
        &lt;p&gt;高峰期性能峰值数据分析 | 监控时段：2023-10-27 14:00 - 16:00&lt;/p&gt;
      &lt;/div&gt;
      &lt;div class="server-info"&gt;
        &lt;span class="status-badge"&gt;High Load&lt;/span&gt;
        &lt;span&gt;&lt;i class="fa-solid fa-network-wired"&gt;&lt;/i&gt; Server-CN-HK-04&lt;/span&gt;
      &lt;/div&gt;
    &lt;/header&gt;
    &lt;!-- 关键指标卡片 --&gt;
    &lt;div class="metrics-grid"&gt;
      &lt;!-- CPU --&gt;
      &lt;div class="metric-card card-cpu"&gt;
        &lt;div class="card-header"&gt;
          &lt;span class="card-title"&gt;CPU 使用率&lt;/span&gt;
          &lt;div class="icon-box"&gt;&lt;i class="fa-solid fa-microchip"&gt;&lt;/i&gt;&lt;/div&gt;
        &lt;/div&gt;
        &lt;div class="card-body"&gt;
          &lt;div class="value"&gt;94.2&lt;span class="unit"&gt;%&lt;/span&gt;&lt;/div&gt;
          &lt;div class="sub-text"&gt;
            &lt;i class="fa-solid fa-arrow-up"&gt;&lt;/i&gt; 峰值出现于 14:45
          &lt;/div&gt;
        &lt;/div&gt;
      &lt;/div&gt;
      &lt;!-- 内存 --&gt;
      &lt;div class="metric-card card-mem"&gt;
        &lt;div class="card-header"&gt;
          &lt;span class="card-title"&gt;内存占用&lt;/span&gt;
          &lt;div class="icon-box"&gt;&lt;i class="fa-solid fa-memory"&gt;&lt;/i&gt;&lt;/div&gt;
        &lt;/div&gt;
        &lt;div class="card-body"&gt;
          &lt;div class="value"&gt;28.4&lt;span class="unit"&gt;GB&lt;/span&gt;&lt;/div&gt;
          &lt;div class="sub-text"&gt;
            &lt;i class="fa-solid fa-database"&gt;&lt;/i&gt; 总容量 32GB (88.7%)
          &lt;/div&gt;
        &lt;/div&gt;
      &lt;/div&gt;
      &lt;!-- 磁盘 IO --&gt;
      &lt;div class="metric-card card-disk"&gt;
        &lt;div class="card-header"&gt;
          &lt;span class="card-title"&gt;磁盘 I/O 吞吐&lt;/span&gt;
          &lt;div class="icon-box"&gt;&lt;i class="fa-solid fa-hard-drive"&gt;&lt;/i&gt;&lt;/div&gt;
        &lt;/div&gt;
        &lt;div class="card-body"&gt;
          &lt;div class="value"&gt;450&lt;span class="unit"&gt;MB/s&lt;/span&gt;&lt;/div&gt;
          &lt;div class="sub-text"&gt;
            &lt;i class="fa-solid fa-bolt"&gt;&lt;/i&gt; 读写密集型任务
          &lt;/div&gt;
        &lt;/div&gt;
      &lt;/div&gt;
    &lt;/div&gt;
    &lt;!-- 趋势图表 --&gt;
    &lt;div class="chart-section"&gt;
      &lt;div class="chart-header"&gt;
        &lt;span class="chart-title"&gt;资源使用趋势对比 (14:00 - 16:00)&lt;/span&gt;
      &lt;/div&gt;
      &lt;div id="main-chart"&gt;&lt;/div&gt;
    &lt;/div&gt;
  &lt;/div&gt;
  &lt;script src="https://cdnjs.cloudflare.com/ajax/libs/echarts/5.4.3/echarts.min.js"&gt;&lt;/script&gt;
  &lt;script&gt;
    // 初始化图表
    var chartDom = document.getElementById('main-chart');
    var myChart = echarts.init(chartDom);
    var option;
    // 生成模拟数据
    const timeData = [
      '14:00', '14:10', '14:20', '14:30', '14:40', '14:45', '14:50', '15:00', 
      '15:10', '15:20', '15:30', '15:40', '15:50', '16:00'
    ];
    // CPU 数据 (模拟高峰)
    const cpuData = [45, 52, 68, 85, 91, 94.2, 89, 75, 60, 55, 48, 42, 38, 35];
    // 内存数据 (相对平稳但较高)
    const memData = [60, 62, 65, 78, 85, 88.7, 86, 82, 75, 70, 68, 65, 62, 60];
    // 磁盘IO数据 (归一化到0-100区间以便展示，实际tooltip显示真实值)
    // 假设 100% = 500MB/s
    const diskData = [20, 25, 40, 70, 85, 90, 80, 50, 30, 25, 20, 15, 10, 10];
    option = {
      animation: false, // 严格禁止动画
      backgroundColor: 'transparent',
      tooltip: {
        trigger: 'axis',
        axisPointer: { type: 'line' }
      },
      legend: {
        data: ['CPU 使用率 (%)', '内存使用率 (%)', '磁盘 I/O (MB/s)'],
        bottom: 0,
        icon: 'roundRect',
        textStyle: { color: '#666', fontSize: 12 }
      },
      grid: {
        top: '15%',
        left: '3%',
        right: '4%',
        bottom: '10%',
        containLabel: true
      },
      xAxis: {
        type: 'category',
        boundaryGap: false,
        data: timeData,
        axisLine: { lineStyle: { color: '#ccc' } },
        axisLabel: { color: '#666', fontSize: 12 }
      },
      yAxis: [
        {
          type: 'value',
          name: '百分比 (%)',
          max: 100,
          axisLine: { show: false },
          axisTick: { show: false },
          splitLine: { lineStyle: { type: 'dashed', color: '#eee' } },
          axisLabel: { color: '#666' }
        },
        {
          type: 'value',
          name: '吞吐量 (MB/s)',
          max: 500,
          position: 'right',
          axisLine: { show: false },
          axisTick: { show: false },
          splitLine: { show: false },
          axisLabel: { color: '#666' }
        }
      ],
      series: [
        {
          name: 'CPU 使用率 (%)',
          type: 'line',
          smooth: true,
          symbol: 'circle',
          symbolSize: 8,
          data: cpuData,
          itemStyle: { color: '#e74c3c' },
          lineStyle: { width: 3 },
          areaStyle: {
            color: new echarts.graphic.LinearGradient(0, 0, 0, 1, [
              { offset: 0, color: 'rgba(231, 76, 60, 0.3)' },
              { offset: 1, color: 'rgba(231, 76, 60, 0.05)' }
            ])
          },
          markPoint: {
            symbol: 'pin',
            symbolSize: 40,
            label: { show: true, color: '#fff', fontSize: 10, formatter: '{c}%' },
            data: [{ type: 'max', name: 'Max' }],
            itemStyle: { color: '#c0392b' }
          }
        },
        {
          name: '内存使用率 (%)',
          type: 'line',
          smooth: true,
          symbol: 'none',
          data: memData,
          itemStyle: { color: '#3498db' },
          lineStyle: { width: 3 },
          areaStyle: {
            color: new echarts.graphic.LinearGradient(0, 0, 0, 1, [
              { offset: 0, color: 'rgba(52, 152, 219, 0.3)' },
              { offset: 1, color: 'rgba(52, 152, 219, 0.05)' }
            ])
          }
        },
        {
          name: '磁盘 I/O (MB/s)',
          type: 'line',
          yAxisIndex: 1,
          smooth: true,
          symbol: 'none',
          data: diskData.map(val =&gt; val * 5), // 还原为真实数值
          itemStyle: { color: '#27ae60' },
          lineStyle: { width: 3, type: 'dashed' }
        }
      ]
    };
    myChart.setOption(option);
  &lt;/script&gt;
&lt;/body&gt;
&lt;/html&gt;</t>
  </si>
  <si>
    <t>统计过去半年内的系统故障记录，包含故障时间、持续时长、影响范围及恢复时间。</t>
  </si>
  <si>
    <t>&lt;!DOCTYPE html&gt;
&lt;html lang="zh-CN"&gt;
&lt;head&gt;
  &lt;meta charset="UTF-8"&gt;
  &lt;meta name="viewport" content="width=1280, height=720"&gt;
  &lt;title&gt;系统故障统计报告&lt;/title&gt;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#f3f4f6;
      color: #1f2937;
    }
    /* 布局容器 - 调整间距和行高以适应720px */
    .container {
      display: grid;
      grid-template-rows: 65px 110px 1fr; /* 压缩头部和KPI区域高度 */
      gap: 16px; /* 减小间距 */
      padding: 20px 40px; /* 减小内边距 */
      height: 100%;
    }
    /* 头部 */
    .header {
      display: flex;
      justify-content: space-between;
      align-items: center;
      border-bottom: 2px solid #e5e7eb;
      padding-bottom: 8px; /* 减小 */
    }
    .header-left h1 {
      font-size: 26px; /* 稍微减小 */
      font-weight: 700;
      color: #111827;
      letter-spacing: -0.5px;
    }
    .header-left p {
      font-size: 14px; /* 减小 */
      color: #6b7280;
      margin-top: 2px;
    }
    .header-right {
      text-align: right;
    }
    .badge {
      background-color: #e0f2fe;
      color: #0369a1;
      padding: 5px 14px;
      border-radius: 20px;
      font-weight: 600;
      font-size: 13px;
      display: inline-flex;
      align-items: center;
      gap: 8px;
    }
    /* KPI 卡片区域 */
    .kpi-grid {
      display: grid;
      grid-template-columns: repeat(4, 1fr);
      gap: 20px; /* 减小间距 */
    }
    .kpi-card {
      background: white;
      border-radius: 12px;
      padding: 16px 20px; /* 减小内边距 */
      box-shadow: 0 4px 6px -1px rgba(0, 0, 0, 0.05), 0 2px 4px -1px rgba(0, 0, 0, 0.03);
      display: flex;
      align-items: center;
      justify-content: space-between;
      border-left: 4px solid transparent;
    }
    .kpi-card.danger { border-left-color: #ef4444; }
    .kpi-card.warning { border-left-color: #f59e0b; }
    .kpi-card.info { border-left-color: #3b82f6; }
    .kpi-card.success { border-left-color: #10b981; }
    .kpi-content h3 {
      font-size: 13px;
      color: #6b7280;
      font-weight: 500;
      margin-bottom: 2px;
    }
    .kpi-content .value {
      font-size: 24px; /* 减小 */
      font-weight: 700;
      color: #111827;
    }
    .kpi-content .unit {
      font-size: 13px;
      color: #9ca3af;
      font-weight: 400;
      margin-left: 4px;
    }
    .kpi-icon {
      width: 42px; /* 减小 */
      height: 42px; /* 减小 */
      border-radius: 10px;
      display: flex;
      align-items: center;
      justify-content: center;
      font-size: 18px;
    }
    .bg-red { background-color: #fee2e2; color: #ef4444; }
    .bg-orange { background-color: #fef3c7; color: #d97706; }
    .bg-blue { background-color: #dbeafe; color: #2563eb; }
    .bg-green { background-color: #d1fae5; color: #059669; }
    /* 主内容区域 */
    .main-content {
      display: grid;
      grid-template-columns: 1.2fr 0.8fr;
      gap: 20px; /* 减小间距 */
      height: 100%;
      min-height: 0; /* 防止溢出 */
    }
    .content-card {
      background: white;
      border-radius: 16px;
      padding: 16px; /* 减小内边距 */
      box-shadow: 0 10px 15px -3px rgba(0, 0, 0, 0.05);
      display: flex;
      flex-direction: column;
      height: 100%;
    }
    .card-title {
      font-size: 16px; /* 减小 */
      font-weight: 700;
      color: #374151;
      margin-bottom: 12px; /* 减小 */
      display: flex;
      align-items: center;
      gap: 8px;
    }
    .card-title i { color: #6b7280; font-size: 14px; }
    /* 图表容器 */
    #trendChart {
      flex: 1;
      width: 100%;
      height: 100%;
      min-height: 0;
    }
    /* 表格样式 */
    .table-wrapper {
      flex: 1;
      overflow: hidden;
    }
    table {
      width: 100%;
      border-collapse: collapse;
      font-size: 13px; /* 减小 */
    }
    thead th {
      text-align: left;
      padding: 8px 12px; /* 紧凑排版 */
      background-color: #f9fafb;
      color: #6b7280;
      font-weight: 600;
      border-bottom: 2px solid #e5e7eb;
      font-size: 12px;
    }
    tbody td {
      padding: 8px 12px; /* 紧凑排版 */
      border-bottom: 1px solid #f3f4f6;
      color: #374151;
      vertical-align: middle;
    }
    tbody tr:last-child td { border-bottom: none; }
    .status-badge {
      padding: 2px 8px;
      border-radius: 6px;
      font-size: 11px;
      font-weight: 600;
    }
    .status-high { background-color: #fee2e2; color: #b91c1c; }
    .status-med { background-color: #fef3c7; color: #b45309; }
    .time-cell { font-family: 'Noto Sans SC', monospace; color: #4b5563; }
    .duration-cell { font-weight: 700; color: #1f2937; }
  &lt;/style&gt;
&lt;/head&gt;
&lt;body&gt;
  &lt;div class="container"&gt;
    &lt;!-- 头部 --&gt;
    &lt;header class="header"&gt;
      &lt;div class="header-left"&gt;
        &lt;h1&gt;系统故障回顾与分析&lt;/h1&gt;
        &lt;p&gt;统计周期：2023年7月 - 2023年12月&lt;/p&gt;
      &lt;/div&gt;
      &lt;div class="header-right"&gt;
        &lt;div class="badge"&gt;
          &lt;i class="fa-solid fa-shield-halved"&gt;&lt;/i&gt;
          SLA 达成率 99.95%
        &lt;/div&gt;
      &lt;/div&gt;
    &lt;/header&gt;
    &lt;!-- KPI 指标 --&gt;
    &lt;div class="kpi-grid"&gt;
      &lt;div class="kpi-card danger"&gt;
        &lt;div class="kpi-content"&gt;
          &lt;h3&gt;故障总数&lt;/h3&gt;
          &lt;div class="value"&gt;6&lt;span class="unit"&gt;起&lt;/span&gt;&lt;/div&gt;
        &lt;/div&gt;
        &lt;div class="kpi-icon bg-red"&gt;&lt;i class="fa-solid fa-triangle-exclamation"&gt;&lt;/i&gt;&lt;/div&gt;
      &lt;/div&gt;
      &lt;div class="kpi-card warning"&gt;
        &lt;div class="kpi-content"&gt;
          &lt;h3&gt;平均恢复时长 (MTTR)&lt;/h3&gt;
          &lt;div class="value"&gt;24&lt;span class="unit"&gt;分钟&lt;/span&gt;&lt;/div&gt;
        &lt;/div&gt;
        &lt;div class="kpi-icon bg-orange"&gt;&lt;i class="fa-solid fa-clock-rotate-left"&gt;&lt;/i&gt;&lt;/div&gt;
      &lt;/div&gt;
      &lt;div class="kpi-card info"&gt;
        &lt;div class="kpi-content"&gt;
          &lt;h3&gt;最大影响范围&lt;/h3&gt;
          &lt;div class="value"&gt;API&lt;span class="unit"&gt;网关&lt;/span&gt;&lt;/div&gt;
        &lt;/div&gt;
        &lt;div class="kpi-icon bg-blue"&gt;&lt;i class="fa-solid fa-network-wired"&gt;&lt;/i&gt;&lt;/div&gt;
      &lt;/div&gt;
      &lt;div class="kpi-card success"&gt;
        &lt;div class="kpi-content"&gt;
          &lt;h3&gt;无故障运行天数&lt;/h3&gt;
          &lt;div class="value"&gt;42&lt;span class="unit"&gt;天&lt;/span&gt;&lt;/div&gt;
        &lt;/div&gt;
        &lt;div class="kpi-icon bg-green"&gt;&lt;i class="fa-solid fa-calendar-check"&gt;&lt;/i&gt;&lt;/div&gt;
      &lt;/div&gt;
    &lt;/div&gt;
    &lt;!-- 主内容：图表与表格 --&gt;
    &lt;div class="main-content"&gt;
      &lt;!-- 左侧：趋势图表 --&gt;
      &lt;div class="content-card"&gt;
        &lt;div class="card-title"&gt;
          &lt;i class="fa-solid fa-chart-column"&gt;&lt;/i&gt;
          故障频率与持续时长趋势
        &lt;/div&gt;
        &lt;div id="trendChart"&gt;&lt;/div&gt;
      &lt;/div&gt;
      &lt;!-- 右侧：详细记录表格 --&gt;
      &lt;div class="content-card"&gt;
        &lt;div class="card-title"&gt;
          &lt;i class="fa-solid fa-list-ul"&gt;&lt;/i&gt;
          重大故障记录 (Top 5)
        &lt;/div&gt;
        &lt;div class="table-wrapper"&gt;
          &lt;table&gt;
            &lt;thead&gt;
              &lt;tr&gt;
                &lt;th&gt;故障时间&lt;/th&gt;
                &lt;th&gt;影响范围&lt;/th&gt;
                &lt;th&gt;持续时长&lt;/th&gt;
                &lt;th&gt;恢复措施&lt;/th&gt;
              &lt;/tr&gt;
            &lt;/thead&gt;
            &lt;tbody&gt;
              &lt;tr&gt;
                &lt;td class="time-cell"&gt;2023-08-12 14:30&lt;/td&gt;
                &lt;td&gt;&lt;span class="status-badge status-high"&gt;核心数据库&lt;/span&gt;&lt;/td&gt;
                &lt;td class="duration-cell"&gt;45m&lt;/td&gt;
                &lt;td&gt;主从切换&lt;/td&gt;
              &lt;/tr&gt;
              &lt;tr&gt;
                &lt;td class="time-cell"&gt;2023-09-05 09:15&lt;/td&gt;
                &lt;td&gt;&lt;span class="status-badge status-med"&gt;支付网关&lt;/span&gt;&lt;/td&gt;
                &lt;td class="duration-cell"&gt;12m&lt;/td&gt;
                &lt;td&gt;线路切流&lt;/td&gt;
              &lt;/tr&gt;
              &lt;tr&gt;
                &lt;td class="time-cell"&gt;2023-10-20 18:40&lt;/td&gt;
                &lt;td&gt;&lt;span class="status-badge status-med"&gt;用户登录&lt;/span&gt;&lt;/td&gt;
                &lt;td class="duration-cell"&gt;28m&lt;/td&gt;
                &lt;td&gt;版本回滚&lt;/td&gt;
              &lt;/tr&gt;
              &lt;tr&gt;
                &lt;td class="time-cell"&gt;2023-11-15 11:20&lt;/td&gt;
                &lt;td&gt;&lt;span class="status-badge status-med"&gt;搜索服务&lt;/span&gt;&lt;/td&gt;
                &lt;td class="duration-cell"&gt;15m&lt;/td&gt;
                &lt;td&gt;扩容节点&lt;/td&gt;
              &lt;/tr&gt;
              &lt;tr&gt;
                &lt;td class="time-cell"&gt;2023-12-02 03:10&lt;/td&gt;
                &lt;td&gt;&lt;span class="status-badge status-high"&gt;对象存储&lt;/span&gt;&lt;/td&gt;
                &lt;td class="duration-cell"&gt;32m&lt;/td&gt;
                &lt;td&gt;重启服务&lt;/td&gt;
              &lt;/tr&gt;
            &lt;/tbody&gt;
          &lt;/table&gt;
        &lt;/div&gt;
      &lt;/div&gt;
    &lt;/div&gt;
  &lt;/div&gt;
  &lt;script src="https://cdnjs.cloudflare.com/ajax/libs/echarts/5.4.3/echarts.min.js"&gt;&lt;/script&gt;
  &lt;script&gt;
    // 初始化图表
    const chartDom = document.getElementById('trendChart');
    const myChart = echarts.init(chartDom);
    const option = {
      animation: false, // 严格禁止动画
      tooltip: {
        trigger: 'axis',
        axisPointer: { type: 'shadow' }
      },
      legend: {
        data: ['故障次数', '总持续时长(分)'],
        bottom: 0,
        itemWidth: 12,
        itemHeight: 12,
        textStyle: { color: '#6b7280', fontSize: 11 }
      },
      grid: {
        left: '3%',
        right: '4%',
        bottom: '12%', // 稍微增加底部空间给图例
        top: '12%',
        containLabel: true
      },
      xAxis: [
        {
          type: 'category',
          data: ['7月', '8月', '9月', '10月', '11月', '12月'],
          axisLine: { lineStyle: { color: '#e5e7eb' } },
          axisLabel: { color: '#6b7280', fontWeight: 'bold', fontSize: 11 }
        }
      ],
      yAxis: [
        {
          type: 'value',
          name: '次数',
          min: 0,
          max: 5,
          interval: 1,
          splitLine: { lineStyle: { type: 'dashed', color: '#f3f4f6' } },
          axisLabel: { color: '#9ca3af', fontSize: 11 },
          nameTextStyle: { fontSize: 11 }
        },
        {
          type: 'value',
          name: '时长(分)',
          min: 0,
          max: 100,
          splitLine: { show: false },
          axisLabel: { color: '#9ca3af', fontSize: 11 },
          nameTextStyle: { fontSize: 11 }
        }
      ],
      series: [
        {
          name: '故障次数',
          type: 'bar',
          barWidth: '30%',
          itemStyle: {
            color: '#3b82f6', // 蓝色
            borderRadius: [4, 4, 0, 0]
          },
          data: [1, 2, 1, 1, 1, 0]
        },
        {
          name: '总持续时长(分)',
          type: 'line',
          yAxisIndex: 1,
          symbolSize: 6,
          itemStyle: {
            color: '#f59e0b', // 橙色
            borderWidth: 2
          },
          lineStyle: {
            width: 2,
            color: '#f59e0b'
          },
          data: [15, 77, 12, 28, 15, 0]
        }
      ]
    };
    myChart.setOption(option);
    // 监听窗口大小变化
    window.addEventListener('resize', () =&gt; {
      myChart.resize();
    });
  &lt;/script&gt;
&lt;/body&gt;
&lt;/html&gt;</t>
  </si>
  <si>
    <t>分析各省份的代理商数量及活跃度，用热力图或表格形式呈现。</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</si>
  <si>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:root {
      --primary-color: #0f766e; /* Teal 700 */
      --secondary-color: #0d9488; /* Teal 600 */
      --accent-color: #f59e0b; /* Amber 500 */
      --bg-color: #f0fdfa; /* Teal 50 */
      --card-bg: #ffffff;
      --text-main: #1e293b;
      --text-sub: #64748b;
      --border-color: #e2e8f0;
    }
    * { margin: 0; padding: 0; box-sizing: border-box; }
    html, body { 
      width: 1280px; 
      height: 720px; 
      overflow: hidden; 
      font-family: 'Noto Sans SC', sans-serif; 
      background-color: var(--bg-color);
      color: var(--text-main);
    }
    /* Layout */
    .container {
      display: grid;
      grid-template-rows: auto 1fr;
      height: 100%;
      padding: 24px; /* Reduced padding */
      gap: 20px; /* Reduced gap */
    }
    /* Header */
    header {
      display: flex;
      justify-content: space-between;
      align-items: flex-end;
      border-bottom: 2px solid rgba(15, 118, 110, 0.1);
      padding-bottom: 12px; /* Reduced padding */
    }
    .title-group h1 {
      font-size: 26px; /* Reduced font size */
      font-weight: 700;
      color: var(--primary-color);
      letter-spacing: -0.5px;
      margin-bottom: 4px;
    }
    .title-group p {
      font-size: 14px; /* Reduced font size */
      color: var(--text-sub);
      font-weight: 500;
    }
    .header-meta {
      display: flex;
      gap: 15px;
      font-size: 12px;
      color: var(--text-sub);
      margin-bottom: 4px;
    }
    .meta-item {
      display: flex;
      align-items: center;
      gap: 6px;
      background: white;
      padding: 6px 12px;
      border-radius: 20px;
      box-shadow: 0 2px 4px rgba(0,0,0,0.05);
    }
    /* Main Content */
    .content-wrapper {
      display: grid;
      grid-template-columns: 3fr 1fr; /* Chart takes 75%, Stats take 25% */
      gap: 20px; /* Reduced gap */
      height: 100%;
      overflow: hidden;
    }
    /* Chart Section */
    .chart-card {
      background: var(--card-bg);
      border-radius: 16px;
      padding: 20px; /* Reduced padding */
      box-shadow: 0 4px 20px rgba(0,0,0,0.04);
      display: flex;
      flex-direction: column;
      position: relative;
      height: 100%;
    }
    .chart-header {
      display: flex;
      justify-content: space-between;
      align-items: center;
      margin-bottom: 10px;
      flex-shrink: 0;
    }
    .chart-title {
      font-size: 18px; /* Reduced font size */
      font-weight: 700;
      color: var(--text-main);
    }
    .chart-legend {
      font-size: 12px;
      color: var(--text-sub);
      display: flex;
      gap: 12px;
    }
    .legend-item {
      display: flex;
      align-items: center;
      gap: 6px;
    }
    .dot {
      width: 8px;
      height: 8px;
      border-radius: 50%;
    }
    #mainChart {
      width: 100%;
      height: 100%;
      flex: 1;
      min-height: 0;
    }
    /* Sidebar Stats */
    .sidebar {
      display: flex;
      flex-direction: column;
      gap: 15px; /* Reduced gap */
      height: 100%;
    }
    .stat-card {
      background: var(--card-bg);
      border-radius: 16px;
      padding: 16px; /* Reduced padding */
      box-shadow: 0 4px 15px rgba(0,0,0,0.03);
      display: flex;
      flex-direction: column;
      justify-content: center;
      position: relative;
      overflow: hidden;
      flex-shrink: 0;
    }
    .stat-card::before {
      content: '';
      position: absolute;
      top: 0;
      left: 0;
      width: 4px;
      height: 100%;
      background: var(--primary-color);
    }
    .stat-icon {
      position: absolute;
      right: 16px;
      top: 16px;
      font-size: 20px;
      color: #e2e8f0;
    }
    .stat-label {
      font-size: 13px;
      color: var(--text-sub);
      margin-bottom: 4px;
      font-weight: 500;
    }
    .stat-value {
      font-size: 26px; /* Reduced font size */
      font-weight: 700;
      color: var(--text-main);
      line-height: 1.2;
    }
    .stat-trend {
      font-size: 12px;
      margin-top: 4px;
      display: flex;
      align-items: center;
      gap: 4px;
    }
    .trend-up { color: #10b981; }
    .trend-down { color: #ef4444; }
    /* Top List Table */
    .top-list {
      background: var(--card-bg);
      border-radius: 16px;
      padding: 16px; /* Reduced padding */
      box-shadow: 0 4px 15px rgba(0,0,0,0.03);
      flex: 1;
      display: flex;
      flex-direction: column;
      min-height: 0;
    }
    .list-header {
      font-size: 15px;
      font-weight: 700;
      margin-bottom: 10px;
      padding-bottom: 8px;
      border-bottom: 1px solid var(--border-color);
      flex-shrink: 0;
    }
    .list-row {
      display: flex;
      justify-content: space-between;
      align-items: center;
      padding: 10px 0; /* Reduced padding */
      border-bottom: 1px solid #f1f5f9;
    }
    .list-row:last-child { border-bottom: none; }
    .rank-info {
      display: flex;
      align-items: center;
      gap: 10px;
    }
    .rank-num {
      width: 20px;
      height: 20px;
      background: #f1f5f9;
      color: var(--text-sub);
      border-radius: 5px;
      display: flex;
      align-items: center;
      justify-content: center;
      font-size: 11px;
      font-weight: 700;
    }
    .rank-1 { background: #fff7ed; color: #c2410c; }
    .rank-2 { background: #f0fdfa; color: #0f766e; }
    .rank-3 { background: #f0fdfa; color: #0f766e; }
    .province-name {
      font-weight: 500;
      font-size: 14px;
    }
    .activity-badge {
      padding: 3px 8px;
      border-radius: 10px;
      font-size: 11px;
      font-weight: 600;
    }
    .badge-high { background: #ecfdf5; color: #047857; }
    .badge-med { background: #fffbeb; color: #b45309; }
  &lt;/style&gt;
&lt;/head&gt;
&lt;body&gt;
  &lt;div class="container"&gt;
    &lt;!-- Header --&gt;
    &lt;header&gt;
      &lt;div class="title-group"&gt;
        &lt;h1&gt;各省份代理商数量及活跃度分析&lt;/h1&gt;
        &lt;p&gt;2023年度 Q4 区域运营数据概览&lt;/p&gt;
      &lt;/div&gt;
      &lt;div class="header-meta"&gt;
        &lt;div class="meta-item"&gt;
          &lt;i class="fa-regular fa-calendar"&gt;&lt;/i&gt;
          &lt;span&gt;数据截止: 2023-12-31&lt;/span&gt;
        &lt;/div&gt;
        &lt;div class="meta-item"&gt;
          &lt;i class="fa-solid fa-database"&gt;&lt;/i&gt;
          &lt;span&gt;数据源: CRM系统&lt;/span&gt;
        &lt;/div&gt;
      &lt;/div&gt;
    &lt;/header&gt;
    &lt;!-- Content --&gt;
    &lt;div class="content-wrapper"&gt;
      &lt;!-- Left: Heatmap Chart --&gt;
      &lt;div class="chart-card"&gt;
        &lt;div class="chart-header"&gt;
          &lt;span class="chart-title"&gt;区域活跃度分布热力图&lt;/span&gt;
          &lt;div class="chart-legend"&gt;
            &lt;div class="legend-item"&gt;&lt;div class="dot" style="background:#ccfbf1"&gt;&lt;/div&gt;低密度&lt;/div&gt;
            &lt;div class="legend-item"&gt;&lt;div class="dot" style="background:#0f766e"&gt;&lt;/div&gt;高密度&lt;/div&gt;
          &lt;/div&gt;
        &lt;/div&gt;
        &lt;div id="mainChart"&gt;&lt;/div&gt;
      &lt;/div&gt;
      &lt;!-- Right: Stats &amp; Ranking --&gt;
      &lt;div class="sidebar"&gt;
        &lt;!-- Stat 1 --&gt;
        &lt;div class="stat-card"&gt;
          &lt;i class="fa-solid fa-users stat-icon"&gt;&lt;/i&gt;
          &lt;div class="stat-label"&gt;代理商总数&lt;/div&gt;
          &lt;div class="stat-value"&gt;12,845&lt;/div&gt;
          &lt;div class="stat-trend trend-up"&gt;
            &lt;i class="fa-solid fa-arrow-trend-up"&gt;&lt;/i&gt;
            &lt;span&gt;同比增长 15.4%&lt;/span&gt;
          &lt;/div&gt;
        &lt;/div&gt;
        &lt;!-- Stat 2 --&gt;
        &lt;div class="stat-card" style="--primary-color: #f59e0b;"&gt;
          &lt;i class="fa-solid fa-bolt stat-icon"&gt;&lt;/i&gt;
          &lt;div class="stat-label"&gt;平均活跃率&lt;/div&gt;
          &lt;div class="stat-value"&gt;68.2%&lt;/div&gt;
          &lt;div class="stat-trend trend-up" style="color: #f59e0b;"&gt;
            &lt;i class="fa-solid fa-minus"&gt;&lt;/i&gt;
            &lt;span&gt;环比持平&lt;/span&gt;
          &lt;/div&gt;
        &lt;/div&gt;
        &lt;!-- Top List --&gt;
        &lt;div class="top-list"&gt;
          &lt;div class="list-header"&gt;活跃度 Top 5 省份&lt;/div&gt;
          &lt;div class="list-row"&gt;
            &lt;div class="rank-info"&gt;
              &lt;div class="rank-num rank-1"&gt;1&lt;/div&gt;
              &lt;span class="province-name"&gt;广东省&lt;/span&gt;
            &lt;/div&gt;
            &lt;span class="activity-badge badge-high"&gt;89.4%&lt;/span&gt;
          &lt;/div&gt;
          &lt;div class="list-row"&gt;
            &lt;div class="rank-info"&gt;
              &lt;div class="rank-num rank-2"&gt;2&lt;/div&gt;
              &lt;span class="province-name"&gt;浙江省&lt;/span&gt;
            &lt;/div&gt;
            &lt;span class="activity-badge badge-high"&gt;86.1%&lt;/span&gt;
          &lt;/div&gt;
          &lt;div class="list-row"&gt;
            &lt;div class="rank-info"&gt;
              &lt;div class="rank-num rank-3"&gt;3&lt;/div&gt;
              &lt;span class="province-name"&gt;江苏省&lt;/span&gt;
            &lt;/div&gt;
            &lt;span class="activity-badge badge-high"&gt;84.2%&lt;/span&gt;
          &lt;/div&gt;
          &lt;div class="list-row"&gt;
            &lt;div class="rank-info"&gt;
              &lt;div class="rank-num"&gt;4&lt;/div&gt;
              &lt;span class="province-name"&gt;山东省&lt;/span&gt;
            &lt;/div&gt;
            &lt;span class="activity-badge badge-med"&gt;78.5%&lt;/span&gt;
          &lt;/div&gt;
          &lt;div class="list-row"&gt;
            &lt;div class="rank-info"&gt;
              &lt;div class="rank-num"&gt;5&lt;/div&gt;
              &lt;span class="province-name"&gt;四川省&lt;/span&gt;
            &lt;/div&gt;
            &lt;span class="activity-badge badge-med"&gt;76.3%&lt;/span&gt;
          &lt;/div&gt;
        &lt;/div&gt;
      &lt;/div&gt;
    &lt;/div&gt;
  &lt;/div&gt;
  &lt;script src="https://cdnjs.cloudflare.com/ajax/libs/echarts/5.4.3/echarts.min.js"&gt;&lt;/script&gt;
  &lt;script&gt;
    // Initialize ECharts
    const chartDom = document.getElementById('mainChart');
    const myChart = echarts.init(chartDom);
    // Data for Heatmap
    // X-Axis: Activity Levels
    // Y-Axis: Provinces
    const hours = ['高活跃', '中活跃', '低活跃', '沉睡', '流失'];
    const days = ['广东', '浙江', '江苏', '山东', '四川', '河南', '河北', '湖南', '福建', '湖北'];
    // Data: [Y-Index, X-Index, Value(Count)]
    const data = [
        [0, 0, 850], [0, 1, 320], [0, 2, 120], [0, 3, 50], [0, 4, 20], // Guangdong
        [1, 0, 720], [1, 1, 280], [1, 2, 100], [1, 3, 40], [1, 4, 15], // Zhejiang
        [2, 0, 680], [2, 1, 300], [2, 2, 150], [2, 3, 60], [2, 4, 25], // Jiangsu
        [3, 0, 450], [3, 1, 400], [3, 2, 200], [3, 3, 80], [3, 4, 40], // Shandong
        [4, 0, 380], [4, 1, 350], [4, 2, 180], [4, 3, 70], [4, 4, 30], // Sichuan
        [5, 0, 320], [5, 1, 380], [5, 2, 220], [5, 3, 90], [5, 4, 45], // Henan
        [6, 0, 280], [6, 1, 320], [6, 2, 250], [6, 3, 100], [6, 4, 50], // Hebei
        [7, 0, 300], [7, 1, 290], [7, 2, 180], [7, 3, 60], [7, 4, 30], // Hunan
        [8, 0, 420], [8, 1, 250], [8, 2, 110], [8, 3, 40], [8, 4, 20], // Fujian
        [9, 0, 310], [9, 1, 300], [9, 2, 190], [9, 3, 70], [9, 4, 35]  // Hubei
    ];
    const option = {
      animation: false, // Strictly disabled
      tooltip: {
        position: 'top',
        backgroundColor: 'rgba(255, 255, 255, 0.95)',
        borderColor: '#e2e8f0',
        borderWidth: 1,
        textStyle: { color: '#1e293b' },
        formatter: function (params) {
            return `&lt;b&gt;${days[params.value[0]]}&lt;/b&gt;&lt;br/&gt;${hours[params.value[1]]}: ${params.value[2]} 家`;
        }
      },
      grid: {
        height: '82%',
        top: '5%',
        right: '5%',
        left: '10%',
        bottom: '13%'
      },
      xAxis: {
        type: 'category',
        data: hours,
        splitArea: {
          show: true,
          areaStyle: { color: ['rgba(255,255,255,0)', 'rgba(240,253,250,0.3)'] }
        },
        axisLine: { show: false },
        axisTick: { show: false },
        axisLabel: { 
            color: '#64748b',
            fontWeight: 'bold',
            fontSize: 12,
            margin: 10
        }
      },
      yAxis: {
        type: 'category',
        data: days,
        splitArea: { show: true },
        axisLine: { show: false },
        axisTick: { show: false },
        axisLabel: { 
            color: '#334155',
            fontWeight: 'bold',
            fontSize: 12
        }
      },
      visualMap: {
        min: 0,
        max: 900,
        calculable: true,
        orient: 'horizontal',
        left: 'center',
        bottom: '0%',
        show: false, // Hidden, using custom legend
        inRange: {
          color: ['#f0fdfa', '#ccfbf1', '#99f6e4', '#5eead4', '#2dd4bf', '#14b8a6', '#0d9488', '#0f766e']
        }
      },
      series: [
        {
          name: 'Agent Activity',
          type: 'heatmap',
          data: data,
          label: {
            show: true,
            color: '#333', // Dark text for light cells
            fontSize: 11
          },
          itemStyle: {
            borderColor: '#fff',
            borderWidth: 2,
            borderRadius: 4
          },
          emphasis: {
            itemStyle: {
              shadowBlur: 10,
              shadowColor: 'rgba(0, 0, 0, 0.2)'
            }
          }
        }
      ]
    };
    myChart.setOption(option);
  &lt;/script&gt;
&lt;/body&gt;
&lt;/html&gt;</t>
  </si>
  <si>
    <t>生成一份原材料价格波动分析，列出主要材料近12个月的采购均价。</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</si>
  <si>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#f1f5f9; /* Slate-100 */
        color: #334155; /* Slate-700 */
    }
    /* 布局容器 */
    .container {
        display: grid;
        grid-template-rows: 80px 1fr 40px;
        height: 100%;
        width: 100%;
    }
    /* 头部样式 */
    header {
        background: linear-gradient(135deg, #0f172a 0%, #334155 100%);
        color: white;
        padding: 0 40px;
        display: flex;
        align-items: center;
        justify-content: space-between;
        box-shadow: 0 4px 6px -1px rgba(0, 0, 0, 0.1);
        z-index: 10;
    }
    .header-title {
        display: flex;
        align-items: center;
        gap: 15px;
    }
    .header-title h1 {
        font-size: 28px;
        font-weight: 700;
        letter-spacing: 1px;
    }
    .header-title .subtitle {
        font-size: 16px;
        color: #cbd5e1;
        margin-left: 20px;
        padding-left: 20px;
        border-left: 1px solid #64748b;
        font-weight: 400;
    }
    .header-date {
        font-size: 14px;
        background: rgba(255,255,255,0.1);
        padding: 6px 16px;
        border-radius: 20px;
    }
    /* 主体内容 */
    main {
        padding: 20px 40px; /* 调整：减小上下内边距 (原30px) */
        display: grid;
        grid-template-columns: 300px 1fr;
        gap: 30px;
        height: 100%; /* 确保填满 grid 区域 */
        overflow: hidden; /* 防止内部溢出 */
    }
    /* 左侧概览卡片 */
    .sidebar {
        display: flex;
        flex-direction: column;
        gap: 16px; /* 调整：减小间距 (原20px) */
    }
    .metric-card {
        background: white;
        border-radius: 12px;
        padding: 18px 20px; /* 调整：微调内边距 */
        box-shadow: 0 4px 6px -1px rgba(0, 0, 0, 0.05);
        border-left: 5px solid transparent;
        display: flex;
        flex-direction: column;
        justify-content: space-between;
        height: 152px; /* 调整：减小高度 (原160px) */
    }
    .metric-card.steel { border-left-color: #0ea5e9; } /* Sky Blue */
    .metric-card.copper { border-left-color: #f97316; } /* Orange */
    .metric-card.aluminum { border-left-color: #10b981; } /* Emerald */
    .card-header {
        display: flex;
        justify-content: space-between;
        align-items: center;
        margin-bottom: 5px; /* 调整：减小下边距 */
    }
    .card-title {
        font-size: 18px;
        font-weight: 700;
        color: #1e293b;
    }
    .card-icon {
        width: 36px;
        height: 36px;
        border-radius: 8px;
        display: flex;
        align-items: center;
        justify-content: center;
        font-size: 18px;
    }
    .steel .card-icon { background: #e0f2fe; color: #0284c7; }
    .copper .card-icon { background: #ffedd5; color: #c2410c; }
    .aluminum .card-icon { background: #d1fae5; color: #059669; }
    .price-info {
        margin-top: auto;
    }
    .current-price {
        font-size: 28px;
        font-weight: 700;
        color: #0f172a;
        line-height: 1.2;
    }
    .unit {
        font-size: 14px;
        color: #64748b;
        font-weight: 400;
    }
    .trend {
        display: flex;
        align-items: center;
        gap: 6px;
        font-size: 14px;
        margin-top: 6px; /* 调整：微调上边距 */
        font-weight: 500;
    }
    .trend.up { color: #ef4444; }
    .trend.down { color: #10b981; }
    /* 右侧图表区域 */
    .chart-container {
        background: white;
        border-radius: 16px;
        padding: 20px; /* 调整：减小内边距 (原25px) */
        box-shadow: 0 10px 15px -3px rgba(0, 0, 0, 0.05);
        position: relative;
        height: 100%; /* 充满父容器 */
    }
    .chart-header {
        display: flex;
        justify-content: space-between;
        align-items: center;
        margin-bottom: 10px; /* 调整：减小下边距 (原15px) */
    }
    .chart-title {
        font-size: 18px;
        font-weight: 700;
        color: #334155;
    }
    .legend-custom {
        display: flex;
        gap: 20px;
        font-size: 12px;
        color: #64748b;
    }
    .legend-item {
        display: flex;
        align-items: center;
        gap: 6px;
    }
    .dot { width: 10px; height: 10px; border-radius: 50%; }
    #mainChart {
        width: 100%;
        height: 435px; /* 调整：减小高度以适应页面 (原460px) */
    }
    /* 底部 */
    footer {
        padding: 0 40px;
        display: flex;
        align-items: center;
        justify-content: space-between;
        font-size: 12px;
        color: #94a3b8;
        border-top: 1px solid #e2e8f0;
        background: #f8fafc;
    }
    .footer-left i { margin-right: 6px; }
  &lt;/style&gt;
&lt;/head&gt;
&lt;body&gt;
&lt;div class="container"&gt;
    &lt;!-- 头部 --&gt;
    &lt;header&gt;
        &lt;div class="header-title"&gt;
            &lt;i class="fa-solid fa-chart-line fa-lg"&gt;&lt;/i&gt;
            &lt;h1&gt;原材料价格波动分析&lt;/h1&gt;
            &lt;span class="subtitle"&gt;近12个月采购均价趋势报告&lt;/span&gt;
        &lt;/div&gt;
        &lt;div class="header-date"&gt;
            &lt;i class="fa-regular fa-calendar"&gt;&lt;/i&gt; 2023.05 - 2024.04
        &lt;/div&gt;
    &lt;/header&gt;
    &lt;!-- 主体 --&gt;
    &lt;main&gt;
        &lt;!-- 左侧指标 --&gt;
        &lt;div class="sidebar"&gt;
            &lt;!-- 钢材卡片 --&gt;
            &lt;div class="metric-card steel"&gt;
                &lt;div class="card-header"&gt;
                    &lt;span class="card-title"&gt;特种钢材&lt;/span&gt;
                    &lt;div class="card-icon"&gt;&lt;i class="fa-solid fa-layer-group"&gt;&lt;/i&gt;&lt;/div&gt;
                &lt;/div&gt;
                &lt;div class="price-info"&gt;
                    &lt;div class="current-price"&gt;¥4,850 &lt;span class="unit"&gt;/吨&lt;/span&gt;&lt;/div&gt;
                    &lt;div class="trend up"&gt;
                        &lt;i class="fa-solid fa-arrow-trend-up"&gt;&lt;/i&gt;
                        &lt;span&gt;同比上涨 5.2%&lt;/span&gt;
                    &lt;/div&gt;
                &lt;/div&gt;
            &lt;/div&gt;
            &lt;!-- 铜材卡片 --&gt;
            &lt;div class="metric-card copper"&gt;
                &lt;div class="card-header"&gt;
                    &lt;span class="card-title"&gt;电解铜&lt;/span&gt;
                    &lt;div class="card-icon"&gt;&lt;i class="fa-solid fa-bolt"&gt;&lt;/i&gt;&lt;/div&gt;
                &lt;/div&gt;
                &lt;div class="price-info"&gt;
                    &lt;div class="current-price"&gt;¥68,200 &lt;span class="unit"&gt;/吨&lt;/span&gt;&lt;/div&gt;
                    &lt;div class="trend down"&gt;
                        &lt;i class="fa-solid fa-arrow-trend-down"&gt;&lt;/i&gt;
                        &lt;span&gt;同比下降 2.1%&lt;/span&gt;
                    &lt;/div&gt;
                &lt;/div&gt;
            &lt;/div&gt;
            &lt;!-- 铝材卡片 --&gt;
            &lt;div class="metric-card aluminum"&gt;
                &lt;div class="card-header"&gt;
                    &lt;span class="card-title"&gt;工业铝材&lt;/span&gt;
                    &lt;div class="card-icon"&gt;&lt;i class="fa-solid fa-cube"&gt;&lt;/i&gt;&lt;/div&gt;
                &lt;/div&gt;
                &lt;div class="price-info"&gt;
                    &lt;div class="current-price"&gt;¥19,150 &lt;span class="unit"&gt;/吨&lt;/span&gt;&lt;/div&gt;
                    &lt;div class="trend up"&gt;
                        &lt;i class="fa-solid fa-arrow-trend-up"&gt;&lt;/i&gt;
                        &lt;span&gt;环比微涨 0.8%&lt;/span&gt;
                    &lt;/div&gt;
                &lt;/div&gt;
            &lt;/div&gt;
        &lt;/div&gt;
        &lt;!-- 右侧图表 --&gt;
        &lt;div class="chart-container"&gt;
            &lt;div class="chart-header"&gt;
                &lt;div class="chart-title"&gt;月度采购均价走势图&lt;/div&gt;
            &lt;/div&gt;
            &lt;div id="mainChart"&gt;&lt;/div&gt;
        &lt;/div&gt;
    &lt;/main&gt;
    &lt;!-- 底部 --&gt;
    &lt;footer&gt;
        &lt;div class="footer-left"&gt;
            &lt;i class="fa-solid fa-database"&gt;&lt;/i&gt; 数据来源：供应链管理系统 (SCM)
        &lt;/div&gt;
        &lt;div class="footer-right"&gt;
            CONFIDENTIAL | PAGE 04
        &lt;/div&gt;
    &lt;/footer&gt;
&lt;/div&gt;
&lt;script&gt;
    // 初始化 ECharts
    var chartDom = document.getElementById('mainChart');
    var myChart = echarts.init(chartDom);
    var option;
    // 数据模拟
    const months = ['5月', '6月', '7月', '8月', '9月', '10月', '11月', '12月', '1月', '2月', '3月', '4月'];
    // 钢材数据 (波动上升)
    const steelData = [4200, 4250, 4180, 4300, 4450, 4500, 4600, 4550, 4650, 4700, 4800, 4850];
    // 铜材数据 (高位震荡后下降)
    const copperData = [72000, 71500, 73000, 72500, 71000, 70000, 69500, 69000, 68500, 68800, 68000, 68200]; 
    // 铝材数据 (平稳)
    const aluminumData = [18500, 18600, 18550, 18700, 18800, 18900, 18850, 19000, 19100, 19050, 19100, 19150];
    option = {
        animation: false, // 严格禁止动画
        backgroundColor: 'transparent',
        tooltip: {
            trigger: 'axis',
            axisPointer: { type: 'line' }
        },
        legend: {
            data: ['特种钢材', '电解铜', '工业铝材'],
            right: 0,
            top: 0,
            icon: 'circle',
            textStyle: { color: '#64748b' }
        },
        grid: {
            left: '3%',
            right: '4%',
            bottom: '3%',
            top: '12%',
            containLabel: true
        },
        xAxis: {
            type: 'category',
            boundaryGap: false,
            data: months,
            axisLine: { lineStyle: { color: '#cbd5e1' } },
            axisLabel: { color: '#64748b', fontSize: 12 },
            axisTick: { show: false }
        },
        yAxis: [
            {
                type: 'value',
                name: '钢/铝 (元/吨)',
                position: 'left',
                axisLine: { show: false },
                axisLabel: { color: '#64748b' },
                splitLine: { lineStyle: { type: 'dashed', color: '#e2e8f0' } },
                min: 0,
                max: 25000 // 适应钢和铝
            },
            {
                type: 'value',
                name: '铜 (元/吨)',
                position: 'right',
                axisLine: { show: false },
                axisLabel: { color: '#64748b' },
                splitLine: { show: false },
                min: 60000,
                max: 80000
            }
        ],
        series: [
            {
                name: '特种钢材',
                type: 'line',
                smooth: true,
                symbol: 'none',
                lineStyle: { width: 3, color: '#0ea5e9' },
                areaStyle: {
                    color: new echarts.graphic.LinearGradient(0, 0, 0, 1, [
                        { offset: 0, color: 'rgba(14, 165, 233, 0.2)' },
                        { offset: 1, color: 'rgba(14, 165, 233, 0.01)' }
                    ])
                },
                data: steelData,
                yAxisIndex: 0
            },
            {
                name: '电解铜',
                type: 'line',
                smooth: true,
                symbol: 'none',
                lineStyle: { width: 3, color: '#f97316' },
                areaStyle: {
                    color: new echarts.graphic.LinearGradient(0, 0, 0, 1, [
                        { offset: 0, color: 'rgba(249, 115, 22, 0.2)' },
                        { offset: 1, color: 'rgba(249, 115, 22, 0.01)' }
                    ])
                },
                data: copperData,
                yAxisIndex: 1
            },
            {
                name: '工业铝材',
                type: 'line',
                smooth: true,
                symbol: 'none',
                lineStyle: { width: 3, color: '#10b981' },
                areaStyle: {
                    color: new echarts.graphic.LinearGradient(0, 0, 0, 1, [
                        { offset: 0, color: 'rgba(16, 185, 129, 0.2)' },
                        { offset: 1, color: 'rgba(16, 185, 129, 0.01)' }
                    ])
                },
                data: aluminumData,
                yAxisIndex: 0
            }
        ]
    };
    myChart.setOption(option);
&lt;/script&gt;
&lt;/body&gt;
&lt;/html&gt;</t>
  </si>
  <si>
    <t>对比三个新产品的试销数据，包含试销门店数、总销量、单店日均销量。</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</si>
  <si>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.container {
        display: grid;
        grid-template-rows: 80px 1fr;
        height: 100%;
        padding: 40px 60px;
        gap: 30px;
    }
    /* 头部样式 */
    .header {
        display: flex;
        justify-content: space-between;
        align-items: center;
        border-bottom: 2px solid #e5e7eb;
        padding-bottom: 20px;
    }
    .title-group h1 {
        font-size: 36px;
        font-weight: 900;
        color: #1f2937;
        letter-spacing: 1px;
    }
    .title-group p {
        font-size: 18px;
        color: #6b7280;
        margin-top: 5px;
    }
    .date-badge {
        background: #fff;
        padding: 8px 16px;
        border-radius: 8px;
        font-weight: 700;
        color: #4b5563;
        box-shadow: 0 2px 4px rgba(0,0,0,0.05);
        font-size: 16px;
    }
    /* 主内容区 */
    .main-content {
        display: grid;
        grid-template-columns: 380px 1fr;
        gap: 40px;
        height: 100%;
    }
    /* 左侧卡片区 */
    .cards-column {
        display: flex;
        flex-direction: column;
        justify-content: space-between;
        height: 100%;
    }
    .product-card {
        background: #fff;
        border-radius: 16px;
        padding: 25px;
        box-shadow: 0 4px 6px -1px rgba(0, 0, 0, 0.05), 0 2px 4px -1px rgba(0, 0, 0, 0.03);
        position: relative;
        overflow: hidden;
        border-left: 6px solid transparent;
        height: 160px;
        display: flex;
        flex-direction: column;
        justify-content: center;
    }
    /* 产品特定颜色 */
    .card-a { border-left-color: #009688; } /* Teal */
    .card-b { border-left-color: #E65100; } /* Deep Orange */
    .card-c { border-left-color: #1E88E5; } /* Blue */
    .card-header {
        display: flex;
        justify-content: space-between;
        align-items: center;
        margin-bottom: 15px;
    }
    .prod-name {
        font-size: 20px;
        font-weight: 700;
        color: #111;
    }
    .prod-icon {
        font-size: 24px;
        opacity: 0.2;
    }
    .card-a .prod-icon { color: #009688; }
    .card-b .prod-icon { color: #E65100; }
    .card-c .prod-icon { color: #1E88E5; }
    .metrics-grid {
        display: grid;
        grid-template-columns: 1fr 1fr 1fr;
        gap: 10px;
    }
    .metric-item {
        text-align: center;
    }
    .metric-label {
        font-size: 12px;
        color: #6b7280;
        margin-bottom: 4px;
    }
    .metric-value {
        font-size: 20px;
        font-weight: 700;
        color: #1f2937;
    }
    .metric-value.highlight {
        font-size: 22px;
    }
    .card-a .highlight { color: #009688; }
    .card-b .highlight { color: #E65100; }
    .card-c .highlight { color: #1E88E5; }
    /* 右侧图表区 */
    .chart-container {
        background: #fff;
        border-radius: 20px;
        padding: 30px;
        box-shadow: 0 10px 15px -3px rgba(0, 0, 0, 0.05);
        display: flex;
        flex-direction: column;
    }
    .chart-title {
        font-size: 20px;
        font-weight: 700;
        color: #374151;
        margin-bottom: 20px;
        padding-left: 10px;
        border-left: 4px solid #374151;
    }
    #mainChart {
        width: 100%;
        height: 100%;
    }
    /* 辅助类 */
    .trend-up { color: #10b981; font-size: 12px; margin-left: 4px; }
    .trend-down { color: #ef4444; font-size: 12px; margin-left: 4px; }
  &lt;/style&gt;
&lt;/head&gt;
&lt;body&gt;
  &lt;div class="container"&gt;
    &lt;!-- 头部 --&gt;
    &lt;div class="header"&gt;
        &lt;div class="title-group"&gt;
            &lt;h1&gt;新产品试销数据对比&lt;/h1&gt;
            &lt;p&gt;核心指标分析：门店覆盖、销售总量与单店效能&lt;/p&gt;
        &lt;/div&gt;
        &lt;div class="date-badge"&gt;
            &lt;i class="fa-regular fa-calendar"&gt;&lt;/i&gt; 2023 Q4 试销期
        &lt;/div&gt;
    &lt;/div&gt;
    &lt;!-- 内容区 --&gt;
    &lt;div class="main-content"&gt;
        &lt;!-- 左侧：详细数据卡片 --&gt;
        &lt;div class="cards-column"&gt;
            &lt;!-- 产品 A --&gt;
            &lt;div class="product-card card-a"&gt;
                &lt;div class="card-header"&gt;
                    &lt;span class="prod-name"&gt;极光系列 (A)&lt;/span&gt;
                    &lt;i class="fa-solid fa-bolt prod-icon"&gt;&lt;/i&gt;
                &lt;/div&gt;
                &lt;div class="metrics-grid"&gt;
                    &lt;div class="metric-item"&gt;
                        &lt;div class="metric-label"&gt;试销门店&lt;/div&gt;
                        &lt;div class="metric-value"&gt;45&lt;/div&gt;
                    &lt;/div&gt;
                    &lt;div class="metric-item"&gt;
                        &lt;div class="metric-label"&gt;总销量&lt;/div&gt;
                        &lt;div class="metric-value highlight"&gt;12,850&lt;/div&gt;
                    &lt;/div&gt;
                    &lt;div class="metric-item"&gt;
                        &lt;div class="metric-label"&gt;日均/店&lt;/div&gt;
                        &lt;div class="metric-value"&gt;28.5&lt;/div&gt;
                    &lt;/div&gt;
                &lt;/div&gt;
            &lt;/div&gt;
            &lt;!-- 产品 B --&gt;
            &lt;div class="product-card card-b"&gt;
                &lt;div class="card-header"&gt;
                    &lt;span class="prod-name"&gt;星云系列 (B)&lt;/span&gt;
                    &lt;i class="fa-solid fa-fire prod-icon"&gt;&lt;/i&gt;
                &lt;/div&gt;
                &lt;div class="metrics-grid"&gt;
                    &lt;div class="metric-item"&gt;
                        &lt;div class="metric-label"&gt;试销门店&lt;/div&gt;
                        &lt;div class="metric-value"&gt;82&lt;/div&gt;
                    &lt;/div&gt;
                    &lt;div class="metric-item"&gt;
                        &lt;div class="metric-label"&gt;总销量&lt;/div&gt;
                        &lt;div class="metric-value highlight"&gt;18,400&lt;/div&gt;
                    &lt;/div&gt;
                    &lt;div class="metric-item"&gt;
                        &lt;div class="metric-label"&gt;日均/店&lt;/div&gt;
                        &lt;div class="metric-value"&gt;22.4&lt;/div&gt;
                    &lt;/div&gt;
                &lt;/div&gt;
            &lt;/div&gt;
            &lt;!-- 产品 C --&gt;
            &lt;div class="product-card card-c"&gt;
                &lt;div class="card-header"&gt;
                    &lt;span class="prod-name"&gt;幻影系列 (C)&lt;/span&gt;
                    &lt;i class="fa-solid fa-diamond prod-icon"&gt;&lt;/i&gt;
                &lt;/div&gt;
                &lt;div class="metrics-grid"&gt;
                    &lt;div class="metric-item"&gt;
                        &lt;div class="metric-label"&gt;试销门店&lt;/div&gt;
                        &lt;div class="metric-value"&gt;30&lt;/div&gt;
                    &lt;/div&gt;
                    &lt;div class="metric-item"&gt;
                        &lt;div class="metric-label"&gt;总销量&lt;/div&gt;
                        &lt;div class="metric-value highlight"&gt;9,600&lt;/div&gt;
                    &lt;/div&gt;
                    &lt;div class="metric-item"&gt;
                        &lt;div class="metric-label"&gt;日均/店&lt;/div&gt;
                        &lt;div class="metric-value"&gt;32.0&lt;/div&gt;
                    &lt;/div&gt;
                &lt;/div&gt;
            &lt;/div&gt;
        &lt;/div&gt;
        &lt;!-- 右侧：可视化图表 --&gt;
        &lt;div class="chart-container"&gt;
            &lt;div class="chart-title"&gt;销售总量与单店效能分析&lt;/div&gt;
            &lt;div id="mainChart"&gt;&lt;/div&gt;
        &lt;/div&gt;
    &lt;/div&gt;
  &lt;/div&gt;
  &lt;script src="https://cdnjs.cloudflare.com/ajax/libs/echarts/5.4.3/echarts.min.js"&gt;&lt;/script&gt;
  &lt;script&gt;
    // 初始化图表
    var chartDom = document.getElementById('mainChart');
    var myChart = echarts.init(chartDom);
    var option;
    // 数据配置
    const data = {
        categories: ['极光系列 (A)', '星云系列 (B)', '幻影系列 (C)'],
        totalSales: [12850, 18400, 9600],
        avgDaily: [28.5, 22.4, 32.0],
        stores: [45, 82, 30]
    };
    option = {
        animation: false, // 严格禁止动画
        grid: {
            top: '15%',
            bottom: '10%',
            left: '10%',
            right: '10%'
        },
        tooltip: {
            trigger: 'axis',
            axisPointer: { type: 'shadow' }
        },
        legend: {
            data: ['总销量 (件)', '单店日均销量 (件/天)'],
            top: 0,
            right: 10,
            textStyle: {
                fontSize: 14,
                color: '#666'
            }
        },
        xAxis: {
            type: 'category',
            data: data.categories,
            axisLine: { lineStyle: { color: '#ccc' } },
            axisLabel: { 
                fontSize: 16, 
                fontWeight: 'bold',
                color: '#374151',
                margin: 15
            },
            axisTick: { show: false }
        },
        yAxis: [
            {
                type: 'value',
                name: '总销量',
                nameTextStyle: { padding: [0, 30, 0, 0], color: '#666' },
                splitLine: { lineStyle: { type: 'dashed', color: '#eee' } },
                axisLabel: { color: '#888' }
            },
            {
                type: 'value',
                name: '单店日均',
                nameTextStyle: { padding: [0, 0, 0, 30], color: '#666' },
                splitLine: { show: false },
                axisLabel: { color: '#888' }
            }
        ],
        series: [
            {
                name: '总销量 (件)',
                type: 'bar',
                barWidth: '40%',
                data: [
                    { value: 12850, itemStyle: { color: '#009688' } },
                    { value: 18400, itemStyle: { color: '#E65100' } },
                    { value: 9600, itemStyle: { color: '#1E88E5' } }
                ],
                itemStyle: {
                    borderRadius: [6, 6, 0, 0]
                },
                label: {
                    show: true,
                    position: 'top',
                    color: '#333',
                    fontWeight: 'bold',
                    fontSize: 14,
                    formatter: '{c}'
                }
            },
            {
                name: '单店日均销量 (件/天)',
                type: 'line',
                yAxisIndex: 1,
                data: data.avgDaily,
                symbol: 'circle',
                symbolSize: 12,
                lineStyle: {
                    width: 4,
                    color: '#374151'
                },
                itemStyle: {
                    color: '#fff',
                    borderColor: '#374151',
                    borderWidth: 3
                },
                label: {
                    show: true,
                    position: 'top',
                    distance: 10,
                    backgroundColor: '#374151',
                    color: '#fff',
                    padding: [4, 8],
                    borderRadius: 4,
                    formatter: '{c}'
                }
            }
        ]
    };
    myChart.setOption(option);
  &lt;/script&gt;
&lt;/body&gt;
&lt;/html&gt;</t>
  </si>
  <si>
    <t>做一张包含广告投放ROI分析的表格，列出各投放平台的消耗金额及产出金额。</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</si>
  <si>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.container {
      display: grid;
      grid-template-rows: 80px 100px 1fr;
      height: 100%;
      padding: 30px 50px;
      gap: 20px;
    }
    /* 头部样式 */
    header {
      display: flex;
      justify-content: space-between;
      align-items: center;
      border-bottom: 2px solid #e5e7eb;
      padding-bottom: 15px;
    }
    .title-group h1 {
      font-size: 32px;
      color: #111827;
      font-weight: 700;
      letter-spacing: -0.5px;
    }
    .title-group p {
      font-size: 16px;
      color: #6b7280;
      margin-top: 5px;
    }
    .brand-tag {
      background: #1f2937;
      color: #fff;
      padding: 8px 16px;
      border-radius: 6px;
      font-weight: 500;
      font-size: 14px;
      display: flex;
      align-items: center;
      gap: 8px;
    }
    /* 关键指标卡片 (KPI Cards) */
    .kpi-row {
      display: grid;
      grid-template-columns: repeat(4, 1fr);
      gap: 20px;
    }
    .kpi-card {
      background: #fff;
      border-radius: 12px;
      padding: 20px;
      display: flex;
      flex-direction: column;
      justify-content: center;
      box-shadow: 0 2px 10px rgba(0,0,0,0.03);
      border-left: 4px solid transparent;
    }
    .kpi-card.blue { border-left-color: #3b82f6; }
    .kpi-card.green { border-left-color: #10b981; }
    .kpi-card.orange { border-left-color: #f59e0b; }
    .kpi-card.purple { border-left-color: #8b5cf6; }
    .kpi-label { font-size: 14px; color: #6b7280; margin-bottom: 5px; font-weight: 500; }
    .kpi-value { font-size: 28px; font-weight: 700; color: #111827; }
    .kpi-trend { font-size: 12px; margin-top: 4px; display: flex; align-items: center; gap: 4px; }
    .trend-up { color: #10b981; }
    .trend-down { color: #ef4444; }
    /* 主内容区：左侧表格，右侧图表 */
    .main-content {
      display: grid;
      grid-template-columns: 1.4fr 1fr;
      gap: 25px;
      height: 100%;
    }
    /* 表格样式 */
    .table-container {
      background: #fff;
      border-radius: 16px;
      padding: 20px;
      box-shadow: 0 4px 20px rgba(0,0,0,0.04);
      display: flex;
      flex-direction: column;
    }
    .section-title {
      font-size: 18px;
      font-weight: 700;
      color: #374151;
      margin-bottom: 15px;
      display: flex;
      align-items: center;
      gap: 10px;
    }
    .section-title i { color: #4b5563; }
    table {
      width: 100%;
      border-collapse: collapse;
    }
    th {
      text-align: left;
      padding: 12px 15px;
      background-color: #f9fafb;
      color: #4b5563;
      font-size: 14px;
      font-weight: 600;
      border-bottom: 2px solid #e5e7eb;
    }
    td {
      padding: 14px 15px;
      border-bottom: 1px solid #f3f4f6;
      color: #1f2937;
      font-size: 15px;
      vertical-align: middle;
    }
    tr:last-child td { border-bottom: none; }
    .platform-cell { display: flex; align-items: center; gap: 10px; font-weight: 500; }
    .platform-icon { width: 24px; height: 24px; display: flex; align-items: center; justify-content: center; border-radius: 6px; }
    .icon-google { color: #DB4437; background: rgba(219, 68, 55, 0.1); }
    .icon-meta { color: #0668E1; background: rgba(6, 104, 225, 0.1); }
    .icon-tiktok { color: #000000; background: rgba(0, 0, 0, 0.1); }
    .icon-linkedin { color: #0077b5; background: rgba(0, 119, 181, 0.1); }
    .icon-twitter { color: #1DA1F2; background: rgba(29, 161, 242, 0.1); }
    .num-cell { font-family: 'Roboto', sans-serif; font-weight: 500; }
    .roi-badge {
      padding: 4px 10px;
      border-radius: 20px;
      font-size: 13px;
      font-weight: 700;
      display: inline-block;
      width: 60px;
      text-align: center;
    }
    .roi-high { background: #d1fae5; color: #065f46; }
    .roi-med { background: #ffedd5; color: #9a3412; }
    .roi-low { background: #fee2e2; color: #991b1b; }
    /* 图表区域 */
    .chart-container {
      background: #fff;
      border-radius: 16px;
      padding: 20px;
      box-shadow: 0 4px 20px rgba(0,0,0,0.04);
      display: flex;
      flex-direction: column;
    }
    #roiChart {
      flex: 1;
      width: 100%;
      height: 100%;
    }
    /* 辅助类 */
    .text-right { text-align: right; }
    .text-green { color: #10b981; }
    .text-gray { color: #6b7280; font-size: 13px; }
  &lt;/style&gt;
&lt;/head&gt;
&lt;body&gt;
&lt;div class="container"&gt;
  &lt;!-- 头部 --&gt;
  &lt;header&gt;
    &lt;div class="title-group"&gt;
      &lt;h1&gt;Q3 广告投放 ROI 深度复盘&lt;/h1&gt;
      &lt;p&gt;数据周期：2023年7月1日 - 2023年9月30日&lt;/p&gt;
    &lt;/div&gt;
    &lt;div class="brand-tag"&gt;
      &lt;i class="fa-solid fa-chart-pie"&gt;&lt;/i&gt; 营销数据中心
    &lt;/div&gt;
  &lt;/header&gt;
  &lt;!-- 关键指标 --&gt;
  &lt;div class="kpi-row"&gt;
    &lt;div class="kpi-card blue"&gt;
      &lt;div class="kpi-label"&gt;总消耗金额 (Spend)&lt;/div&gt;
      &lt;div class="kpi-value"&gt;¥ 128,000&lt;/div&gt;
      &lt;div class="kpi-trend trend-up"&gt;&lt;i class="fa-solid fa-arrow-up"&gt;&lt;/i&gt; 12.5% 环比增长&lt;/div&gt;
    &lt;/div&gt;
    &lt;div class="kpi-card green"&gt;
      &lt;div class="kpi-label"&gt;总产出金额 (Revenue)&lt;/div&gt;
      &lt;div class="kpi-value"&gt;¥ 342,400&lt;/div&gt;
      &lt;div class="kpi-trend trend-up"&gt;&lt;i class="fa-solid fa-arrow-up"&gt;&lt;/i&gt; 24.8% 环比增长&lt;/div&gt;
    &lt;/div&gt;
    &lt;div class="kpi-card orange"&gt;
      &lt;div class="kpi-label"&gt;平均 ROI&lt;/div&gt;
      &lt;div class="kpi-value"&gt;2.68&lt;/div&gt;
      &lt;div class="kpi-trend trend-up"&gt;&lt;i class="fa-solid fa-arrow-up"&gt;&lt;/i&gt; 0.3 提升&lt;/div&gt;
    &lt;/div&gt;
    &lt;div class="kpi-card purple"&gt;
      &lt;div class="kpi-label"&gt;转化率 (CVR)&lt;/div&gt;
      &lt;div class="kpi-value"&gt;3.85%&lt;/div&gt;
      &lt;div class="kpi-trend trend-down"&gt;&lt;i class="fa-solid fa-arrow-down"&gt;&lt;/i&gt; 0.2% 波动&lt;/div&gt;
    &lt;/div&gt;
  &lt;/div&gt;
  &lt;!-- 主内容 --&gt;
  &lt;div class="main-content"&gt;
    &lt;!-- 左侧：数据表格 --&gt;
    &lt;div class="table-container"&gt;
      &lt;div class="section-title"&gt;
        &lt;i class="fa-solid fa-list-ul"&gt;&lt;/i&gt; 分渠道投放详情
      &lt;/div&gt;
      &lt;table&gt;
        &lt;thead&gt;
          &lt;tr&gt;
            &lt;th width="25%"&gt;投放平台&lt;/th&gt;
            &lt;th width="20%" class="text-right"&gt;消耗金额 (¥)&lt;/th&gt;
            &lt;th width="20%" class="text-right"&gt;产出金额 (¥)&lt;/th&gt;
            &lt;th width="15%" class="text-center"&gt;ROI&lt;/th&gt;
            &lt;th width="20%" class="text-right"&gt;占比&lt;/th&gt;
          &lt;/tr&gt;
        &lt;/thead&gt;
        &lt;tbody&gt;
          &lt;tr&gt;
            &lt;td&gt;
              &lt;div class="platform-cell"&gt;
                &lt;div class="platform-icon icon-meta"&gt;&lt;i class="fa-brands fa-meta"&gt;&lt;/i&gt;&lt;/div&gt;
                Meta Ads
              &lt;/div&gt;
            &lt;/td&gt;
            &lt;td class="text-right num-cell"&gt;45,000&lt;/td&gt;
            &lt;td class="text-right num-cell"&gt;168,750&lt;/td&gt;
            &lt;td class="text-center"&gt;&lt;span class="roi-badge roi-high"&gt;3.75&lt;/span&gt;&lt;/td&gt;
            &lt;td class="text-right text-gray"&gt;49.2%&lt;/td&gt;
          &lt;/tr&gt;
          &lt;tr&gt;
            &lt;td&gt;
              &lt;div class="platform-cell"&gt;
                &lt;div class="platform-icon icon-google"&gt;&lt;i class="fa-brands fa-google"&gt;&lt;/i&gt;&lt;/div&gt;
                Google Ads
              &lt;/div&gt;
            &lt;/td&gt;
            &lt;td class="text-right num-cell"&gt;38,000&lt;/td&gt;
            &lt;td class="text-right num-cell"&gt;98,800&lt;/td&gt;
            &lt;td class="text-center"&gt;&lt;span class="roi-badge roi-med"&gt;2.60&lt;/span&gt;&lt;/td&gt;
            &lt;td class="text-right text-gray"&gt;28.8%&lt;/td&gt;
          &lt;/tr&gt;
          &lt;tr&gt;
            &lt;td&gt;
              &lt;div class="platform-cell"&gt;
                &lt;div class="platform-icon icon-tiktok"&gt;&lt;i class="fa-brands fa-tiktok"&gt;&lt;/i&gt;&lt;/div&gt;
                TikTok
              &lt;/div&gt;
            &lt;/td&gt;
            &lt;td class="text-right num-cell"&gt;25,000&lt;/td&gt;
            &lt;td class="text-right num-cell"&gt;37,500&lt;/td&gt;
            &lt;td class="text-center"&gt;&lt;span class="roi-badge roi-low"&gt;1.50&lt;/span&gt;&lt;/td&gt;
            &lt;td class="text-right text-gray"&gt;10.9%&lt;/td&gt;
          &lt;/tr&gt;
          &lt;tr&gt;
            &lt;td&gt;
              &lt;div class="platform-cell"&gt;
                &lt;div class="platform-icon icon-linkedin"&gt;&lt;i class="fa-brands fa-linkedin-in"&gt;&lt;/i&gt;&lt;/div&gt;
                LinkedIn
              &lt;/div&gt;
            &lt;/td&gt;
            &lt;td class="text-right num-cell"&gt;12,000&lt;/td&gt;
            &lt;td class="text-right num-cell"&gt;31,200&lt;/td&gt;
            &lt;td class="text-center"&gt;&lt;span class="roi-badge roi-med"&gt;2.60&lt;/span&gt;&lt;/td&gt;
            &lt;td class="text-right text-gray"&gt;9.1%&lt;/td&gt;
          &lt;/tr&gt;
          &lt;tr&gt;
            &lt;td&gt;
              &lt;div class="platform-cell"&gt;
                &lt;div class="platform-icon icon-twitter"&gt;&lt;i class="fa-brands fa-x-twitter"&gt;&lt;/i&gt;&lt;/div&gt;
                Twitter (X)
              &lt;/div&gt;
            &lt;/td&gt;
            &lt;td class="text-right num-cell"&gt;8,000&lt;/td&gt;
            &lt;td class="text-right num-cell"&gt;6,150&lt;/td&gt;
            &lt;td class="text-center"&gt;&lt;span class="roi-badge roi-low"&gt;0.77&lt;/span&gt;&lt;/td&gt;
            &lt;td class="text-right text-gray"&gt;1.8%&lt;/td&gt;
          &lt;/tr&gt;
        &lt;/tbody&gt;
      &lt;/table&gt;
    &lt;/div&gt;
    &lt;!-- 右侧：可视化图表 --&gt;
    &lt;div class="chart-container"&gt;
      &lt;div class="section-title"&gt;
        &lt;i class="fa-solid fa-chart-simple"&gt;&lt;/i&gt; 投入产出对比分析
      &lt;/div&gt;
      &lt;div id="roiChart"&gt;&lt;/div&gt;
    &lt;/div&gt;
  &lt;/div&gt;
&lt;/div&gt;
&lt;script&gt;
  // 初始化 ECharts 实例
  var chartDom = document.getElementById('roiChart');
  var myChart = echarts.init(chartDom);
  var option;
  option = {
    animation: false, // 严格禁止动画
    backgroundColor: 'transparent',
    tooltip: {
      trigger: 'axis',
      axisPointer: { type: 'shadow' }
    },
    legend: {
      data: ['消耗金额', '产出金额'],
      bottom: 0,
      itemGap: 20,
      textStyle: { color: '#6b7280' }
    },
    grid: {
      left: '3%',
      right: '4%',
      bottom: '10%',
      top: '5%',
      containLabel: true
    },
    xAxis: {
      type: 'value',
      axisLabel: {
        formatter: function (value) {
          return value / 1000 + 'k';
        },
        color: '#9ca3af'
      },
      splitLine: {
        lineStyle: {
          type: 'dashed',
          color: '#e5e7eb'
        }
      }
    },
    yAxis: {
      type: 'category',
      data: ['Twitter', 'LinkedIn', 'TikTok', 'Google', 'Meta'],
      axisLine: { show: false },
      axisTick: { show: false },
      axisLabel: {
        color: '#374151',
        fontWeight: 'bold',
        fontSize: 12
      }
    },
    series: [
      {
        name: '消耗金额',
        type: 'bar',
        data: [8000, 12000, 25000, 38000, 45000],
        itemStyle: {
          color: '#cbd5e1', // 灰色代表成本
          borderRadius: [0, 4, 4, 0]
        },
        barGap: '20%',
        label: {
          show: true,
          position: 'right',
          formatter: '¥{c}',
          fontSize: 10,
          color: '#64748b'
        }
      },
      {
        name: '产出金额',
        type: 'bar',
        data: [6150, 31200, 37500, 98800, 168750],
        itemStyle: {
          color: new echarts.graphic.LinearGradient(0, 0, 1, 0, [
            { offset: 0, color: '#34d399' }, // 绿色渐变代表收益
            { offset: 1, color: '#059669' }
          ]),
          borderRadius: [0, 4, 4, 0]
        },
        label: {
          show: true,
          position: 'right',
          formatter: '¥{c}',
          fontWeight: 'bold',
          color: '#059669'
        }
      }
    ]
  };
  myChart.setOption(option);
&lt;/script&gt;
&lt;/body&gt;
&lt;/html&gt;</t>
  </si>
  <si>
    <t>统计研发部门各项目组的代码提交量、Bug数量及修复率。</t>
  </si>
  <si>
    <t>&lt;!DOCTYPE html&gt;
&lt;html lang="zh-CN"&gt;
&lt;head&gt;
  &lt;meta charset="UTF-8"&gt;
  &lt;meta name="viewport" content="width=1280, height=720"&gt;
  &lt;title&gt;研发效能统计&lt;/title&gt;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#f0f2f5;
      color: #333;
    }
    /* 布局容器 - 减小内边距以适应高度 */
    .container {
      display: flex;
      flex-direction: column;
      height: 100%;
      padding: 30px; 
    }
    /* 头部样式 - 压缩高度 */
    header {
      display: flex;
      justify-content: space-between;
      align-items: center;
      margin-bottom: 20px; /* 减少间距 */
      padding-bottom: 15px; /* 减少间距 */
      border-bottom: 2px solid #e0e0e0;
      flex-shrink: 0; /* 防止头部被压缩 */
    }
    .title-group h1 {
      font-size: 32px; /* 稍微减小字号 */
      font-weight: 700;
      color: #1f2937;
      letter-spacing: 1px;
    }
    .title-group p {
      font-size: 16px; /* 稍微减小字号 */
      color: #6b7280;
      margin-top: 5px;
    }
    .date-badge {
      background: #fff;
      padding: 8px 16px; /* 稍微减小内边距 */
      border-radius: 8px;
      box-shadow: 0 2px 10px rgba(0,0,0,0.05);
      font-weight: 500;
      color: #4b5563;
      display: flex;
      align-items: center;
      gap: 10px;
    }
    /* 主体内容网格 */
    .main-content {
      display: grid;
      grid-template-columns: 300px 1fr;
      gap: 25px; /* 稍微减小间距 */
      flex: 1;
      min-height: 0; /* 关键：允许网格内容收缩 */
    }
    /* 左侧 KPI 卡片栏 */
    .kpi-sidebar {
      display: flex;
      flex-direction: column;
      gap: 20px; /* 减少卡片间距 */
      height: 100%;
    }
    .kpi-card {
      background: #fff;
      border-radius: 16px;
      padding: 20px; /* 减少内边距 */
      box-shadow: 0 4px 20px rgba(0,0,0,0.03);
      display: flex;
      flex-direction: column;
      justify-content: space-between;
      height: 145px; /* 减小卡片高度 (原160px) */
      position: relative;
      overflow: hidden;
      border-left: 6px solid transparent;
    }
    .kpi-card::after {
      content: '';
      position: absolute;
      top: -20px;
      right: -20px;
      width: 100px;
      height: 100px;
      border-radius: 50%;
      opacity: 0.1;
    }
    /* 卡片特定样式 */
    .card-commits { border-left-color: #00b894; }
    .card-commits .icon-box { color: #00b894; background: rgba(0, 184, 148, 0.1); }
    .card-commits::after { background: #00b894; }
    .card-bugs { border-left-color: #ff7675; }
    .card-bugs .icon-box { color: #ff7675; background: rgba(255, 118, 117, 0.1); }
    .card-bugs::after { background: #ff7675; }
    .card-fixrate { border-left-color: #0984e3; }
    .card-fixrate .icon-box { color: #0984e3; background: rgba(9, 132, 227, 0.1); }
    .card-fixrate::after { background: #0984e3; }
    .kpi-header {
      display: flex;
      justify-content: space-between;
      align-items: flex-start;
    }
    .kpi-title {
      font-size: 15px; /* 微调字号 */
      color: #64748b;
      font-weight: 500;
    }
    .icon-box {
      width: 36px; /* 微调图标框大小 */
      height: 36px;
      border-radius: 10px;
      display: flex;
      align-items: center;
      justify-content: center;
      font-size: 18px;
    }
    .kpi-value {
      font-size: 36px; /* 减小数值字号以适应高度 */
      font-weight: 700;
      color: #1e293b;
      margin-top: 5px;
    }
    .kpi-trend {
      font-size: 13px;
      margin-top: 0; /* 移除顶部间距 */
      display: flex;
      align-items: center;
      gap: 5px;
    }
    .trend-up { color: #00b894; }
    .trend-down { color: #ff7675; }
    /* 右侧图表区域 */
    .chart-wrapper {
      background: #fff;
      border-radius: 16px;
      padding: 20px; /* 减少内边距 */
      box-shadow: 0 4px 20px rgba(0,0,0,0.03);
      display: flex;
      flex-direction: column;
      height: 100%; /* 确保填满父容器 */
    }
    .chart-header {
      display: flex;
      justify-content: space-between;
      align-items: center;
      margin-bottom: 10px; /* 减少间距 */
      flex-shrink: 0;
    }
    .chart-title {
      font-size: 18px;
      font-weight: 700;
      color: #1e293b;
      border-left: 4px solid #2d3436;
      padding-left: 12px;
    }
    .legend-custom {
      display: flex;
      gap: 20px;
      font-size: 13px;
      color: #64748b;
    }
    .legend-item { display: flex; align-items: center; gap: 6px; }
    .dot { width: 10px; height: 10px; border-radius: 2px; }
    #mainChart {
      width: 100%;
      height: 100%;
      flex: 1;
      min-height: 0; /* 关键：允许图表容器在flex中正确收缩 */
    }
    /* 底部装饰 */
    .footer-bar {
      margin-top: 15px; /* 减少间距 */
      display: flex;
      justify-content: space-between;
      font-size: 12px;
      color: #94a3b8;
      flex-shrink: 0; /* 防止底部被压缩 */
    }
  &lt;/style&gt;
&lt;/head&gt;
&lt;body&gt;
&lt;div class="container"&gt;
  &lt;!-- 头部 --&gt;
  &lt;header&gt;
    &lt;div class="title-group"&gt;
      &lt;h1&gt;研发部门质量效能统计&lt;/h1&gt;
      &lt;p&gt;项目组代码提交量、Bug分布及修复率分析报告&lt;/p&gt;
    &lt;/div&gt;
    &lt;div class="date-badge"&gt;
      &lt;i class="fa-regular fa-calendar"&gt;&lt;/i&gt;
      &lt;span&gt;统计周期：2023 Q4&lt;/span&gt;
    &lt;/div&gt;
  &lt;/header&gt;
  &lt;!-- 主内容 --&gt;
  &lt;div class="main-content"&gt;
    &lt;!-- 左侧 KPI --&gt;
    &lt;div class="kpi-sidebar"&gt;
      &lt;!-- 卡片 1 --&gt;
      &lt;div class="kpi-card card-commits"&gt;
        &lt;div class="kpi-header"&gt;
          &lt;span class="kpi-title"&gt;总代码提交 (Commits)&lt;/span&gt;
          &lt;div class="icon-box"&gt;&lt;i class="fa-solid fa-code-commit"&gt;&lt;/i&gt;&lt;/div&gt;
        &lt;/div&gt;
        &lt;div&gt;
          &lt;div class="kpi-value"&gt;12,458&lt;/div&gt;
          &lt;div class="kpi-trend trend-up"&gt;
            &lt;i class="fa-solid fa-arrow-trend-up"&gt;&lt;/i&gt;
            &lt;span&gt;环比增长 12.5%&lt;/span&gt;
          &lt;/div&gt;
        &lt;/div&gt;
      &lt;/div&gt;
      &lt;!-- 卡片 2 --&gt;
      &lt;div class="kpi-card card-bugs"&gt;
        &lt;div class="kpi-header"&gt;
          &lt;span class="kpi-title"&gt;新增 Bug 总数&lt;/span&gt;
          &lt;div class="icon-box"&gt;&lt;i class="fa-solid fa-bug"&gt;&lt;/i&gt;&lt;/div&gt;
        &lt;/div&gt;
        &lt;div&gt;
          &lt;div class="kpi-value"&gt;342&lt;/div&gt;
          &lt;div class="kpi-trend trend-down"&gt;
            &lt;i class="fa-solid fa-arrow-trend-down"&gt;&lt;/i&gt;
            &lt;span&gt;环比下降 5.2%&lt;/span&gt;
          &lt;/div&gt;
        &lt;/div&gt;
      &lt;/div&gt;
      &lt;!-- 卡片 3 --&gt;
      &lt;div class="kpi-card card-fixrate"&gt;
        &lt;div class="kpi-header"&gt;
          &lt;span class="kpi-title"&gt;平均修复率&lt;/span&gt;
          &lt;div class="icon-box"&gt;&lt;i class="fa-solid fa-check-circle"&gt;&lt;/i&gt;&lt;/div&gt;
        &lt;/div&gt;
        &lt;div&gt;
          &lt;div class="kpi-value"&gt;94.8%&lt;/div&gt;
          &lt;div class="kpi-trend trend-up"&gt;
            &lt;i class="fa-solid fa-arrow-trend-up"&gt;&lt;/i&gt;
            &lt;span&gt;同比提升 2.1%&lt;/span&gt;
          &lt;/div&gt;
        &lt;/div&gt;
      &lt;/div&gt;
    &lt;/div&gt;
    &lt;!-- 右侧图表 --&gt;
    &lt;div class="chart-wrapper"&gt;
      &lt;div class="chart-header"&gt;
        &lt;div class="chart-title"&gt;各项目组数据对比&lt;/div&gt;
        &lt;!-- 自定义图例说明 --&gt;
        &lt;div class="legend-custom"&gt;
          &lt;div class="legend-item"&gt;&lt;span class="dot" style="background:#00b894"&gt;&lt;/span&gt;提交量&lt;/div&gt;
          &lt;div class="legend-item"&gt;&lt;span class="dot" style="background:#ff7675"&gt;&lt;/span&gt;Bug数&lt;/div&gt;
          &lt;div class="legend-item"&gt;&lt;span class="dot" style="background:#0984e3"&gt;&lt;/span&gt;修复率&lt;/div&gt;
        &lt;/div&gt;
      &lt;/div&gt;
      &lt;div id="mainChart"&gt;&lt;/div&gt;
    &lt;/div&gt;
  &lt;/div&gt;
  &lt;!-- 底部 --&gt;
  &lt;div class="footer-bar"&gt;
    &lt;span&gt;数据来源：Jira &amp; GitLab 自动化统计平台&lt;/span&gt;
    &lt;span&gt;生成时间：2023-12-31 18:00&lt;/span&gt;
  &lt;/div&gt;
&lt;/div&gt;
&lt;!-- ECharts 脚本 --&gt;
&lt;script src="https://cdnjs.cloudflare.com/ajax/libs/echarts/5.4.3/echarts.min.js"&gt;&lt;/script&gt;
&lt;script&gt;
  // 初始化图表
  var chartDom = document.getElementById('mainChart');
  var myChart = echarts.init(chartDom);
  var option;
  // 数据配置
  const categories = ['支付中台组', '用户增长组', '商家后台组', '移动端组', '大数据组', '基础架构组'];
  const commitData = [2100, 1850, 2400, 1600, 1200, 3200];
  const bugData = [45, 62, 55, 38, 25, 80];
  const fixRateData = [98, 92, 95, 96, 99, 88];
  option = {
    animation: false, // 严格禁止动画
    grid: {
      top: '15%',
      bottom: '10%',
      left: '5%',
      right: '5%',
      containLabel: true
    },
    tooltip: {
      trigger: 'axis',
      axisPointer: { type: 'shadow' },
      backgroundColor: 'rgba(255, 255, 255, 0.95)',
      textStyle: { color: '#333' },
      extraCssText: 'box-shadow: 0 2px 10px rgba(0,0,0,0.1); border-radius: 8px;'
    },
    legend: {
      show: false // 使用自定义HTML图例以获得更好的样式控制
    },
    xAxis: {
      type: 'category',
      data: categories,
      axisLine: { lineStyle: { color: '#e0e0e0' } },
      axisLabel: { 
        color: '#64748b',
        fontSize: 12, // 稍微减小字体以适应更紧凑的布局
        fontWeight: 500,
        interval: 0
      },
      axisTick: { show: false }
    },
    yAxis: [
      {
        type: 'value',
        name: '数量 (个)',
        nameTextStyle: { color: '#94a3b8', padding: [0, 0, 0, 20] },
        splitLine: { lineStyle: { type: 'dashed', color: '#f1f5f9' } },
        axisLabel: { color: '#94a3b8' }
      },
      {
        type: 'value',
        name: '修复率 (%)',
        nameTextStyle: { color: '#94a3b8', padding: [0, 20, 0, 0] },
        min: 0,
        max: 100,
        splitLine: { show: false },
        axisLabel: { color: '#94a3b8', formatter: '{value} %' }
      }
    ],
    series: [
      {
        name: '提交量',
        type: 'bar',
        barWidth: 20, // 稍微减小柱宽
        itemStyle: {
          color: new echarts.graphic.LinearGradient(0, 0, 0, 1, [
            { offset: 0, color: '#55efc4' },
            { offset: 1, color: '#00b894' }
          ]),
          borderRadius: [4, 4, 0, 0]
        },
        data: commitData
      },
      {
        name: 'Bug数',
        type: 'bar',
        barWidth: 20, // 稍微减小柱宽
        barGap: '30%',
        itemStyle: {
          color: new echarts.graphic.LinearGradient(0, 0, 0, 1, [
            { offset: 0, color: '#fab1a0' },
            { offset: 1, color: '#ff7675' }
          ]),
          borderRadius: [4, 4, 0, 0]
        },
        data: bugData
      },
      {
        name: '修复率',
        type: 'line',
        yAxisIndex: 1,
        symbol: 'circle',
        symbolSize: 8,
        itemStyle: {
          color: '#0984e3',
          borderWidth: 2,
          borderColor: '#fff',
          shadowColor: 'rgba(0,0,0,0.2)',
          shadowBlur: 5
        },
        lineStyle: {
          width: 3,
          color: '#0984e3'
        },
        data: fixRateData
      }
    ]
  };
  myChart.setOption(option);
&lt;/script&gt;
&lt;/body&gt;
&lt;/html&gt;</t>
  </si>
  <si>
    <t>分析会员等级分布（普通、银卡、金卡、钻石），并列出各等级的平均客单价。</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</si>
  <si>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#f0f2f5;
      color: #1f2937;
    }
    /* 布局容器 */
    .container {
      display: grid;
      grid-template-rows: 80px 1fr;
      height: 100%;
      padding: 40px 60px;
      gap: 30px;
    }
    /* 头部样式 */
    .header {
      display: flex;
      justify-content: space-between;
      align-items: center;
      border-bottom: 2px solid #e5e7eb;
      padding-bottom: 20px;
    }
    .title-group h1 {
      font-size: 32px;
      font-weight: 700;
      color: #111827;
      margin-bottom: 8px;
    }
    .title-group p {
      font-size: 16px;
      color: #6b7280;
    }
    .header-icon {
      font-size: 24px;
      color: #374151;
      background: #fff;
      padding: 12px;
      border-radius: 12px;
      box-shadow: 0 2px 4px rgba(0,0,0,0.05);
    }
    /* 主要内容区 */
    .content {
      display: grid;
      grid-template-columns: 1fr 1fr;
      gap: 40px;
    }
    /* 卡片通用样式 */
    .card {
      background: #ffffff;
      border-radius: 20px;
      padding: 30px;
      box-shadow: 0 10px 15px -3px rgba(0, 0, 0, 0.05), 0 4px 6px -2px rgba(0, 0, 0, 0.025);
      display: flex;
      flex-direction: column;
    }
    .card-title {
      font-size: 20px;
      font-weight: 700;
      color: #374151;
      margin-bottom: 20px;
      display: flex;
      align-items: center;
      gap: 10px;
    }
    .card-title i {
      color: #0ea5e9;
    }
    /* 左侧图表区 */
    .chart-container {
      flex: 1;
      width: 100%;
      height: 100%;
      position: relative;
    }
    /* 右侧列表区 */
    .tier-list {
      display: flex;
      flex-direction: column;
      justify-content: space-between;
      height: 100%;
    }
    .tier-item {
      display: flex;
      align-items: center;
      padding: 15px 20px;
      background: #f9fafb;
      border-radius: 12px;
      border: 1px solid #f3f4f6;
    }
    .tier-icon {
      width: 50px;
      height: 50px;
      border-radius: 10px;
      display: flex;
      align-items: center;
      justify-content: center;
      font-size: 20px;
      margin-right: 20px;
      color: #fff;
    }
    .tier-info {
      flex: 1;
    }
    .tier-name {
      font-size: 16px;
      font-weight: 700;
      color: #374151;
      margin-bottom: 6px;
    }
    .progress-bg {
      width: 100%;
      height: 6px;
      background: #e5e7eb;
      border-radius: 3px;
      overflow: hidden;
    }
    .progress-bar {
      height: 100%;
      border-radius: 3px;
    }
    .tier-value {
      text-align: right;
      min-width: 100px;
    }
    .atv-label {
      font-size: 12px;
      color: #9ca3af;
      margin-bottom: 2px;
    }
    .atv-price {
      font-size: 22px;
      font-weight: 700;
      color: #111827;
    }
    /* 等级特定颜色 */
    /* 钻石 */
    .diamond .tier-icon { background: linear-gradient(135deg, #0ea5e9, #0284c7); }
    .diamond .progress-bar { background: #0ea5e9; width: 100%; }
    .diamond .atv-price { color: #0284c7; }
    /* 金卡 */
    .gold .tier-icon { background: linear-gradient(135deg, #f59e0b, #d97706); }
    .gold .progress-bar { background: #f59e0b; width: 65%; }
    .gold .atv-price { color: #d97706; }
    /* 银卡 */
    .silver .tier-icon { background: linear-gradient(135deg, #94a3b8, #64748b); }
    .silver .progress-bar { background: #94a3b8; width: 35%; }
    .silver .atv-price { color: #64748b; }
    /* 普通 */
    .regular .tier-icon { background: linear-gradient(135deg, #6b7280, #4b5563); }
    .regular .progress-bar { background: #6b7280; width: 15%; }
    .regular .atv-price { color: #4b5563; }
    /* 底部摘要 */
    .summary-box {
      margin-top: 20px;
      padding: 15px;
      background: #ecfeff;
      border-left: 4px solid #0ea5e9;
      border-radius: 4px;
      color: #155e75;
      font-size: 14px;
      line-height: 1.5;
    }
  &lt;/style&gt;
&lt;/head&gt;
&lt;body&gt;
  &lt;div class="container"&gt;
    &lt;!-- 头部 --&gt;
    &lt;div class="header"&gt;
      &lt;div class="title-group"&gt;
        &lt;h1&gt;会员等级分布与客单价分析&lt;/h1&gt;
        &lt;p&gt;2023年度 Q4 数据概览 | 核心指标监控&lt;/p&gt;
      &lt;/div&gt;
      &lt;div class="header-icon"&gt;
        &lt;i class="fa-solid fa-users-viewfinder"&gt;&lt;/i&gt;
      &lt;/div&gt;
    &lt;/div&gt;
    &lt;!-- 内容区 --&gt;
    &lt;div class="content"&gt;
      &lt;!-- 左侧：分布图表 --&gt;
      &lt;div class="card"&gt;
        &lt;div class="card-title"&gt;
          &lt;i class="fa-solid fa-chart-pie"&gt;&lt;/i&gt;
          会员等级占比分布
        &lt;/div&gt;
        &lt;div id="distributionChart" class="chart-container"&gt;&lt;/div&gt;
        &lt;div class="summary-box"&gt;
          &lt;i class="fa-solid fa-circle-info"&gt;&lt;/i&gt; 
          &lt;strong&gt;洞察：&lt;/strong&gt; 普通会员占比最高（45%），但高价值会员（金卡+钻石）贡献了整体营收的 60% 以上，具有极高的维护价值。
        &lt;/div&gt;
      &lt;/div&gt;
      &lt;!-- 右侧：客单价列表 --&gt;
      &lt;div class="card"&gt;
        &lt;div class="card-title"&gt;
          &lt;i class="fa-solid fa-money-bill-trend-up"&gt;&lt;/i&gt;
          各等级平均客单价 (ATV)
        &lt;/div&gt;
        &lt;div class="tier-list"&gt;
          &lt;!-- 钻石会员 --&gt;
          &lt;div class="tier-item diamond"&gt;
            &lt;div class="tier-icon"&gt;&lt;i class="fa-regular fa-gem"&gt;&lt;/i&gt;&lt;/div&gt;
            &lt;div class="tier-info"&gt;
              &lt;div class="tier-name"&gt;钻石会员 (Diamond)&lt;/div&gt;
              &lt;div class="progress-bg"&gt;&lt;div class="progress-bar"&gt;&lt;/div&gt;&lt;/div&gt;
            &lt;/div&gt;
            &lt;div class="tier-value"&gt;
              &lt;div class="atv-label"&gt;平均客单价&lt;/div&gt;
              &lt;div class="atv-price"&gt;¥1,280&lt;/div&gt;
            &lt;/div&gt;
          &lt;/div&gt;
          &lt;!-- 金卡会员 --&gt;
          &lt;div class="tier-item gold"&gt;
            &lt;div class="tier-icon"&gt;&lt;i class="fa-solid fa-crown"&gt;&lt;/i&gt;&lt;/div&gt;
            &lt;div class="tier-info"&gt;
              &lt;div class="tier-name"&gt;金卡会员 (Gold)&lt;/div&gt;
              &lt;div class="progress-bg"&gt;&lt;div class="progress-bar"&gt;&lt;/div&gt;&lt;/div&gt;
            &lt;/div&gt;
            &lt;div class="tier-value"&gt;
              &lt;div class="atv-label"&gt;平均客单价&lt;/div&gt;
              &lt;div class="atv-price"&gt;¥850&lt;/div&gt;
            &lt;/div&gt;
          &lt;/div&gt;
          &lt;!-- 银卡会员 --&gt;
          &lt;div class="tier-item silver"&gt;
            &lt;div class="tier-icon"&gt;&lt;i class="fa-solid fa-medal"&gt;&lt;/i&gt;&lt;/div&gt;
            &lt;div class="tier-info"&gt;
              &lt;div class="tier-name"&gt;银卡会员 (Silver)&lt;/div&gt;
              &lt;div class="progress-bg"&gt;&lt;div class="progress-bar"&gt;&lt;/div&gt;&lt;/div&gt;
            &lt;/div&gt;
            &lt;div class="tier-value"&gt;
              &lt;div class="atv-label"&gt;平均客单价&lt;/div&gt;
              &lt;div class="atv-price"&gt;¥420&lt;/div&gt;
            &lt;/div&gt;
          &lt;/div&gt;
          &lt;!-- 普通会员 --&gt;
          &lt;div class="tier-item regular"&gt;
            &lt;div class="tier-icon"&gt;&lt;i class="fa-solid fa-user"&gt;&lt;/i&gt;&lt;/div&gt;
            &lt;div class="tier-info"&gt;
              &lt;div class="tier-name"&gt;普通会员 (Regular)&lt;/div&gt;
              &lt;div class="progress-bg"&gt;&lt;div class="progress-bar"&gt;&lt;/div&gt;&lt;/div&gt;
            &lt;/div&gt;
            &lt;div class="tier-value"&gt;
              &lt;div class="atv-label"&gt;平均客单价&lt;/div&gt;
              &lt;div class="atv-price"&gt;¥180&lt;/div&gt;
            &lt;/div&gt;
          &lt;/div&gt;
        &lt;/div&gt;
      &lt;/div&gt;
    &lt;/div&gt;
  &lt;/div&gt;
  &lt;script src="https://cdnjs.cloudflare.com/ajax/libs/echarts/5.4.3/echarts.min.js"&gt;&lt;/script&gt;
  &lt;script&gt;
    // 初始化 ECharts 实例
    var chartDom = document.getElementById('distributionChart');
    var myChart = echarts.init(chartDom);
    var option;
    option = {
      animation: false, // 严格禁止动画
      tooltip: {
        trigger: 'item',
        formatter: '{b}: {c} ({d}%)'
      },
      legend: {
        bottom: '0%',
        left: 'center',
        icon: 'circle',
        itemGap: 20,
        textStyle: {
          fontFamily: 'Noto Sans SC',
          color: '#666'
        }
      },
      color: ['#0ea5e9', '#f59e0b', '#94a3b8', '#6b7280'], // 对应 Diamond, Gold, Silver, Regular
      series: [
        {
          name: '会员等级',
          type: 'pie',
          radius: ['45%', '70%'],
          center: ['50%', '45%'],
          avoidLabelOverlap: false,
          itemStyle: {
            borderRadius: 5,
            borderColor: '#fff',
            borderWidth: 2
          },
          label: {
            show: true,
            formatter: '{b}\n{d}%',
            fontSize: 14,
            fontWeight: 'bold',
            color: '#374151',
            lineHeight: 20
          },
          labelLine: {
            show: true,
            length: 15,
            length2: 10
          },
          data: [
            { value: 1048, name: '钻石会员' },
            { value: 1735, name: '金卡会员' },
            { value: 3800, name: '银卡会员' },
            { value: 5400, name: '普通会员' }
          ]
        }
      ]
    };
    option &amp;&amp; myChart.setOption(option);
  &lt;/script&gt;
&lt;/body&gt;
&lt;/html&gt;</t>
  </si>
  <si>
    <t>对比我司产品与竞品A在数据处理能力上的优劣势。请从‘处理速度’、‘准确率’、‘并发量’、‘安全性’四个维度进行一一对应的详细对比分析。</t>
  </si>
  <si>
    <t>强对比/并列型</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</si>
  <si>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 主容器 */
    .slide-container {
      width: 100%;
      height: 100%;
      padding: 40px 60px;
      background: linear-gradient(135deg, #ffffff 0%, #f0f4f8 100%);
      display: flex;
      flex-direction: column;
    }
    /* 头部 */
    .header {
      margin-bottom: 30px;
      border-bottom: 2px solid #e0e0e0;
      padding-bottom: 20px;
      display: flex;
      justify-content: space-between;
      align-items: flex-end;
    }
    .header h1 {
      font-size: 42px;
      font-weight: 900;
      color: #1a202c;
      letter-spacing: 1px;
    }
    .header .subtitle {
      font-size: 20px;
      color: #64748b;
      font-weight: 500;
    }
    .brand-tag {
      background-color: #0d9488;
      color: white;
      padding: 6px 16px;
      border-radius: 20px;
      font-size: 14px;
      font-weight: 700;
    }
    /* 内容区域 */
    .content-wrapper {
      display: flex;
      flex: 1;
      gap: 40px;
    }
    /* 左侧图表区 */
    .chart-section {
      width: 35%;
      background: #fff;
      border-radius: 16px;
      box-shadow: 0 10px 30px rgba(0,0,0,0.04);
      padding: 20px;
      display: flex;
      flex-direction: column;
      align-items: center;
      justify-content: center;
      position: relative;
    }
    .chart-title {
      position: absolute;
      top: 25px;
      left: 25px;
      font-size: 18px;
      font-weight: 700;
      color: #475569;
    }
    #radarChart {
      width: 100%;
      height: 100%;
    }
    /* 右侧详情卡片区 */
    .details-section {
      width: 65%;
      display: grid;
      grid-template-columns: 1fr 1fr;
      grid-template-rows: 1fr 1fr;
      gap: 24px;
    }
    .card {
      background: #fff;
      border-radius: 12px;
      padding: 24px;
      box-shadow: 0 4px 15px rgba(0,0,0,0.03);
      display: flex;
      flex-direction: column;
      border-left: 5px solid transparent;
      position: relative;
    }
    /* 卡片颜色主题 */
    .card.speed { border-left-color: #0d9488; }
    .card.accuracy { border-left-color: #0d9488; }
    .card.concurrency { border-left-color: #0d9488; }
    .card.security { border-left-color: #0d9488; }
    .card-header {
      display: flex;
      align-items: center;
      margin-bottom: 15px;
    }
    .icon-box {
      width: 48px;
      height: 48px;
      border-radius: 10px;
      display: flex;
      align-items: center;
      justify-content: center;
      margin-right: 15px;
      font-size: 20px;
    }
    /* 图标颜色 */
    .speed .icon-box { background: #e0f2f1; color: #00695c; }
    .accuracy .icon-box { background: #e0f2f1; color: #00695c; }
    .concurrency .icon-box { background: #e0f2f1; color: #00695c; }
    .security .icon-box { background: #e0f2f1; color: #00695c; }
    .card-title {
      font-size: 20px;
      font-weight: 700;
      color: #1e293b;
    }
    .comparison-row {
      display: flex;
      justify-content: space-between;
      margin-bottom: 12px;
      align-items: center;
    }
    .comp-label {
      font-size: 14px;
      color: #64748b;
      font-weight: 500;
      width: 60px;
    }
    .comp-value {
      flex: 1;
      font-size: 16px;
      font-weight: 600;
      padding: 8px 12px;
      border-radius: 6px;
    }
    .our-product {
      background-color: #f0fdfa;
      color: #0f766e;
      border: 1px solid #ccfbf1;
    }
    .competitor {
      background-color: #f8fafc;
      color: #64748b;
      border: 1px solid #e2e8f0;
    }
    .highlight {
      font-weight: 700;
    }
    /* 底部图例说明 */
    .legend-container {
      position: absolute;
      bottom: 20px;
      right: 60px;
      display: flex;
      gap: 20px;
    }
    .legend-item {
      display: flex;
      align-items: center;
      font-size: 14px;
      color: #64748b;
    }
    .dot {
      width: 12px;
      height: 12px;
      border-radius: 50%;
      margin-right: 8px;
    }
    .dot-us { background-color: #0d9488; }
    .dot-them { background-color: #94a3b8; }
  &lt;/style&gt;
&lt;/head&gt;
&lt;body&gt;
&lt;div class="slide-container"&gt;
  &lt;!-- 头部 --&gt;
  &lt;div class="header"&gt;
    &lt;div&gt;
      &lt;h1&gt;数据处理能力对比分析&lt;/h1&gt;
      &lt;div class="subtitle"&gt;核心技术指标深度评测：我司产品 VS 竞品A&lt;/div&gt;
    &lt;/div&gt;
    &lt;div class="brand-tag"&gt;INTERNAL USE ONLY&lt;/div&gt;
  &lt;/div&gt;
  &lt;!-- 主要内容 --&gt;
  &lt;div class="content-wrapper"&gt;
    &lt;!-- 左侧：雷达图 --&gt;
    &lt;div class="chart-section"&gt;
      &lt;div class="chart-title"&gt;综合能力评估模型&lt;/div&gt;
      &lt;div id="radarChart"&gt;&lt;/div&gt;
    &lt;/div&gt;
    &lt;!-- 右侧：详细对比卡片 --&gt;
    &lt;div class="details-section"&gt;
      &lt;!-- 维度1：处理速度 --&gt;
      &lt;div class="card speed"&gt;
        &lt;div class="card-header"&gt;
          &lt;div class="icon-box"&gt;&lt;i class="fa-solid fa-bolt"&gt;&lt;/i&gt;&lt;/div&gt;
          &lt;div class="card-title"&gt;处理速度 (Speed)&lt;/div&gt;
        &lt;/div&gt;
        &lt;div class="comparison-row"&gt;
          &lt;span class="comp-label"&gt;我司&lt;/span&gt;
          &lt;div class="comp-value our-product"&gt;
            &lt;i class="fa-solid fa-check-circle" style="margin-right:5px;"&gt;&lt;/i&gt;
            毫秒级实时流计算
          &lt;/div&gt;
        &lt;/div&gt;
        &lt;div class="comparison-row"&gt;
          &lt;span class="comp-label"&gt;竞品A&lt;/span&gt;
          &lt;div class="comp-value competitor"&gt;分钟级离线批处理&lt;/div&gt;
        &lt;/div&gt;
      &lt;/div&gt;
      &lt;!-- 维度2：准确率 --&gt;
      &lt;div class="card accuracy"&gt;
        &lt;div class="card-header"&gt;
          &lt;div class="icon-box"&gt;&lt;i class="fa-solid fa-bullseye"&gt;&lt;/i&gt;&lt;/div&gt;
          &lt;div class="card-title"&gt;准确率 (Accuracy)&lt;/div&gt;
        &lt;/div&gt;
        &lt;div class="comparison-row"&gt;
          &lt;span class="comp-label"&gt;我司&lt;/span&gt;
          &lt;div class="comp-value our-product"&gt;
            &lt;i class="fa-solid fa-check-circle" style="margin-right:5px;"&gt;&lt;/i&gt;
            99.99% (AI 智能纠错)
          &lt;/div&gt;
        &lt;/div&gt;
        &lt;div class="comparison-row"&gt;
          &lt;span class="comp-label"&gt;竞品A&lt;/span&gt;
          &lt;div class="comp-value competitor"&gt;95.00% (传统规则库)&lt;/div&gt;
        &lt;/div&gt;
      &lt;/div&gt;
      &lt;!-- 维度3：并发量 --&gt;
      &lt;div class="card concurrency"&gt;
        &lt;div class="card-header"&gt;
          &lt;div class="icon-box"&gt;&lt;i class="fa-solid fa-network-wired"&gt;&lt;/i&gt;&lt;/div&gt;
          &lt;div class="card-title"&gt;并发量 (Concurrency)&lt;/div&gt;
        &lt;/div&gt;
        &lt;div class="comparison-row"&gt;
          &lt;span class="comp-label"&gt;我司&lt;/span&gt;
          &lt;div class="comp-value our-product"&gt;
            &lt;i class="fa-solid fa-check-circle" style="margin-right:5px;"&gt;&lt;/i&gt;
            10W+ QPS (云原生分布式)
          &lt;/div&gt;
        &lt;/div&gt;
        &lt;div class="comparison-row"&gt;
          &lt;span class="comp-label"&gt;竞品A&lt;/span&gt;
          &lt;div class="comp-value competitor"&gt;1W QPS (单机瓶颈)&lt;/div&gt;
        &lt;/div&gt;
      &lt;/div&gt;
      &lt;!-- 维度4：安全性 --&gt;
      &lt;div class="card security"&gt;
        &lt;div class="card-header"&gt;
          &lt;div class="icon-box"&gt;&lt;i class="fa-solid fa-shield-halved"&gt;&lt;/i&gt;&lt;/div&gt;
          &lt;div class="card-title"&gt;安全性 (Security)&lt;/div&gt;
        &lt;/div&gt;
        &lt;div class="comparison-row"&gt;
          &lt;span class="comp-label"&gt;我司&lt;/span&gt;
          &lt;div class="comp-value our-product"&gt;
            &lt;i class="fa-solid fa-check-circle" style="margin-right:5px;"&gt;&lt;/i&gt;
            动态脱敏 + 国密算法
          &lt;/div&gt;
        &lt;/div&gt;
        &lt;div class="comparison-row"&gt;
          &lt;span class="comp-label"&gt;竞品A&lt;/span&gt;
          &lt;div class="comp-value competitor"&gt;基础传输加密 (TLS 1.2)&lt;/div&gt;
        &lt;/div&gt;
      &lt;/div&gt;
    &lt;/div&gt;
  &lt;/div&gt;
  &lt;!-- 底部图例 --&gt;
  &lt;div class="legend-container"&gt;
    &lt;div class="legend-item"&gt;&lt;div class="dot dot-us"&gt;&lt;/div&gt;我司产品 (Our Product)&lt;/div&gt;
    &lt;div class="legend-item"&gt;&lt;div class="dot dot-them"&gt;&lt;/div&gt;竞品A (Competitor A)&lt;/div&gt;
  &lt;/div&gt;
&lt;/div&gt;
&lt;script&gt;
  // 初始化 ECharts 实例
  var myChart = echarts.init(document.getElementById('radarChart'));
  // 配置项
  var option = {
    animation: false, // 严格禁止动画
    color: ['#0d9488', '#94a3b8'],
    radar: {
      indicator: [
        { name: '处理速度', max: 100 },
        { name: '准确率', max: 100 },
        { name: '安全性', max: 100 },
        { name: '并发量', max: 100 }
      ],
      radius: '65%',
      center: ['50%', '55%'],
      splitNumber: 4,
      axisName: {
        color: '#64748b',
        fontWeight: 'bold',
        fontSize: 14
      },
      splitArea: {
        areaStyle: {
          color: ['#f8fafc', '#f1f5f9', '#e2e8f0', '#cbd5e1'],
          shadowColor: 'rgba(0, 0, 0, 0.1)',
          shadowBlur: 10
        }
      },
      axisLine: {
        lineStyle: {
          color: 'rgba(255, 255, 255, 0.5)'
        }
      },
      splitLine: {
        lineStyle: {
          color: 'rgba(255, 255, 255, 0.5)'
        }
      }
    },
    series: [{
      name: '对比分析',
      type: 'radar',
      data: [
        {
          value: [95, 98, 95, 92],
          name: '我司产品',
          areaStyle: {
            color: 'rgba(13, 148, 136, 0.3)'
          },
          lineStyle: {
            width: 3
          },
          symbol: 'circle',
          symbolSize: 8
        },
        {
          value: [60, 85, 75, 50],
          name: '竞品A',
          areaStyle: {
            color: 'rgba(148, 163, 184, 0.3)'
          },
          lineStyle: {
            type: 'dashed',
            width: 2
          },
          symbol: 'rect',
          symbolSize: 6
        }
      ]
    }]
  };
  // 渲染图表
  myChart.setOption(option);
&lt;/script&gt;
&lt;/body&gt;
&lt;/html&gt;</t>
  </si>
  <si>
    <t>做应用工程师与做流程工程师的感悟和区别</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</si>
  <si>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Background Decoration */
    .bg-shape {
        position: absolute;
        top: 0;
        left: 0;
        width: 100%;
        height: 300px;
        background: linear-gradient(180deg, #e0e4e8 0%, #f0f2f5 100%);
        z-index: -1;
    }
    /* Layout Grid */
    .container {
        display: grid;
        grid-template-rows: 80px 1fr 100px;
        height: 100%;
        padding: 40px 60px;
        gap: 20px;
    }
    /* Header */
    header {
        display: flex;
        justify-content: space-between;
        align-items: center;
        border-bottom: 2px solid #d1d5db;
        padding-bottom: 20px;
    }
    h1 {
        font-size: 36px;
        font-weight: 900;
        color: #1f2937;
        letter-spacing: 1px;
    }
    .subtitle {
        font-size: 20px;
        color: #6b7280;
        font-weight: 500;
    }
    /* Main Content */
    .main-content {
        display: grid;
        grid-template-columns: 1fr 1.2fr 1fr;
        gap: 30px;
        align-items: center;
    }
    /* Cards */
    .card {
        background: white;
        border-radius: 16px;
        padding: 30px;
        height: 100%;
        box-shadow: 0 10px 25px rgba(0,0,0,0.05);
        display: flex;
        flex-direction: column;
        position: relative;
        overflow: hidden;
    }
    .card-header {
        display: flex;
        align-items: center;
        margin-bottom: 20px;
        z-index: 2;
    }
    .icon-box {
        width: 60px;
        height: 60px;
        border-radius: 12px;
        display: flex;
        align-items: center;
        justify-content: center;
        font-size: 28px;
        color: white;
        margin-right: 15px;
        box-shadow: 0 4px 10px rgba(0,0,0,0.1);
    }
    .card-title {
        font-size: 24px;
        font-weight: 700;
        color: #111;
    }
    .card-role {
        font-size: 14px;
        color: #666;
        font-weight: 500;
    }
    .feature-list {
        list-style: none;
        z-index: 2;
    }
    .feature-list li {
        margin-bottom: 15px;
        display: flex;
        align-items: flex-start;
        font-size: 16px;
        color: #4b5563;
        line-height: 1.5;
    }
    .feature-list li i {
        margin-right: 10px;
        margin-top: 4px;
        font-size: 14px;
    }
    /* AE Specifics */
    .ae-card { border-top: 6px solid #00897b; }
    .ae-icon { background: linear-gradient(135deg, #00897b, #4db6ac); }
    .ae-text { color: #00695c; }
    /* PE Specifics */
    .pe-card { border-top: 6px solid #e65100; }
    .pe-icon { background: linear-gradient(135deg, #e65100, #ff9800); }
    .pe-text { color: #bf360c; }
    /* Chart Area */
    .chart-wrapper {
        background: white;
        border-radius: 16px;
        height: 100%;
        box-shadow: 0 10px 25px rgba(0,0,0,0.05);
        padding: 20px;
        display: flex;
        flex-direction: column;
        align-items: center;
    }
    .chart-title {
        font-size: 18px;
        font-weight: 700;
        color: #374151;
        margin-bottom: 10px;
        text-align: center;
    }
    #radarChart {
        width: 100%;
        height: 360px;
    }
    /* Footer / Insights */
    .insights {
        background: white;
        border-radius: 12px;
        padding: 0 30px;
        display: flex;
        align-items: center;
        justify-content: space-between;
        box-shadow: 0 4px 15px rgba(0,0,0,0.03);
        border-left: 8px solid #374151;
    }
    .insight-item {
        display: flex;
        flex-direction: column;
        width: 48%;
    }
    .insight-label {
        font-size: 14px;
        font-weight: 700;
        color: #9ca3af;
        text-transform: uppercase;
        margin-bottom: 5px;
    }
    .insight-text {
        font-size: 18px;
        font-weight: 500;
        color: #1f2937;
    }
    .divider {
        width: 1px;
        height: 50px;
        background-color: #e5e7eb;
    }
    /* Decorative background numbers */
    .bg-number {
        position: absolute;
        bottom: -20px;
        right: -10px;
        font-size: 120px;
        font-weight: 900;
        opacity: 0.05;
        z-index: 1;
        line-height: 1;
    }
  &lt;/style&gt;
&lt;/head&gt;
&lt;body&gt;
  &lt;div class="bg-shape"&gt;&lt;/div&gt;
  &lt;div class="container"&gt;
    &lt;!-- Header --&gt;
    &lt;header&gt;
      &lt;div&gt;
        &lt;h1&gt;应用工程师 &lt;span style="color:#9ca3af; font-weight:300;"&gt;vs&lt;/span&gt; 流程工程师&lt;/h1&gt;
      &lt;/div&gt;
      &lt;div class="subtitle"&gt;
        &lt;i class="fa-solid fa-layer-group"&gt;&lt;/i&gt; 角色定位与核心差异
      &lt;/div&gt;
    &lt;/header&gt;
    &lt;!-- Main Content --&gt;
    &lt;main class="main-content"&gt;
      &lt;!-- AE Card --&gt;
      &lt;div class="card ae-card"&gt;
        &lt;div class="bg-number"&gt;AE&lt;/div&gt;
        &lt;div class="card-header"&gt;
          &lt;div class="icon-box ae-icon"&gt;
            &lt;i class="fa-solid fa-user-gear"&gt;&lt;/i&gt;
          &lt;/div&gt;
          &lt;div&gt;
            &lt;div class="card-title"&gt;应用工程师&lt;/div&gt;
            &lt;div class="card-role"&gt;Application Engineer&lt;/div&gt;
          &lt;/div&gt;
        &lt;/div&gt;
        &lt;ul class="feature-list"&gt;
          &lt;li&gt;
            &lt;i class="fa-solid fa-check ae-text"&gt;&lt;/i&gt;
            &lt;span&gt;&lt;strong&gt;核心关注：&lt;/strong&gt;客户需求与场景落地&lt;/span&gt;
          &lt;/li&gt;
          &lt;li&gt;
            &lt;i class="fa-solid fa-check ae-text"&gt;&lt;/i&gt;
            &lt;span&gt;&lt;strong&gt;工作模式：&lt;/strong&gt;灵活多变，解决突发问题&lt;/span&gt;
          &lt;/li&gt;
          &lt;li&gt;
            &lt;i class="fa-solid fa-check ae-text"&gt;&lt;/i&gt;
            &lt;span&gt;&lt;strong&gt;能力要求：&lt;/strong&gt;技术广度 + 沟通协调&lt;/span&gt;
          &lt;/li&gt;
          &lt;li&gt;
            &lt;i class="fa-solid fa-check ae-text"&gt;&lt;/i&gt;
            &lt;span&gt;&lt;strong&gt;产出物：&lt;/strong&gt;解决方案、Demo、技术支持&lt;/span&gt;
          &lt;/li&gt;
        &lt;/ul&gt;
      &lt;/div&gt;
      &lt;!-- Chart Area --&gt;
      &lt;div class="chart-wrapper"&gt;
        &lt;div class="chart-title"&gt;能力维度对比模型&lt;/div&gt;
        &lt;div id="radarChart"&gt;&lt;/div&gt;
      &lt;/div&gt;
      &lt;!-- PE Card --&gt;
      &lt;div class="card pe-card"&gt;
        &lt;div class="bg-number"&gt;PE&lt;/div&gt;
        &lt;div class="card-header"&gt;
          &lt;div class="icon-box pe-icon"&gt;
            &lt;i class="fa-solid fa-microchip"&gt;&lt;/i&gt;
          &lt;/div&gt;
          &lt;div&gt;
            &lt;div class="card-title"&gt;流程工程师&lt;/div&gt;
            &lt;div class="card-role"&gt;Process Engineer&lt;/div&gt;
          &lt;/div&gt;
        &lt;/div&gt;
        &lt;ul class="feature-list"&gt;
          &lt;li&gt;
            &lt;i class="fa-solid fa-check pe-text"&gt;&lt;/i&gt;
            &lt;span&gt;&lt;strong&gt;核心关注：&lt;/strong&gt;良率提升与制程稳定&lt;/span&gt;
          &lt;/li&gt;
          &lt;li&gt;
            &lt;i class="fa-solid fa-check pe-text"&gt;&lt;/i&gt;
            &lt;span&gt;&lt;strong&gt;工作模式：&lt;/strong&gt;严谨规范，SOP 标准化&lt;/span&gt;
          &lt;/li&gt;
          &lt;li&gt;
            &lt;i class="fa-solid fa-check pe-text"&gt;&lt;/i&gt;
            &lt;span&gt;&lt;strong&gt;能力要求：&lt;/strong&gt;技术深度 + 数据分析&lt;/span&gt;
          &lt;/li&gt;
          &lt;li&gt;
            &lt;i class="fa-solid fa-check pe-text"&gt;&lt;/i&gt;
            &lt;span&gt;&lt;strong&gt;产出物：&lt;/strong&gt;工艺规范、良率报告、改进案&lt;/span&gt;
          &lt;/li&gt;
        &lt;/ul&gt;
      &lt;/div&gt;
    &lt;/main&gt;
    &lt;!-- Footer / Insights --&gt;
    &lt;footer class="insights"&gt;
      &lt;div class="insight-item"&gt;
        &lt;span class="insight-label"&gt;AE 感悟&lt;/span&gt;
        &lt;span class="insight-text"&gt;连接产品与市场的桥梁，不仅要懂技术，更要懂“人”与“场景”。&lt;/span&gt;
      &lt;/div&gt;
      &lt;div class="divider"&gt;&lt;/div&gt;
      &lt;div class="insight-item" style="align-items: flex-end; text-align: right;"&gt;
        &lt;span class="insight-label"&gt;PE 感悟&lt;/span&gt;
        &lt;span class="insight-text"&gt;保障品质与效率的基石，在毫厘之间追求极致的稳定与优化。&lt;/span&gt;
      &lt;/div&gt;
    &lt;/footer&gt;
  &lt;/div&gt;
  &lt;script&gt;
    // Initialize ECharts
    var chartDom = document.getElementById('radarChart');
    var myChart = echarts.init(chartDom);
    var option;
    option = {
      animation: false, // Strictly disable animation
      color: ['#00897b', '#e65100'],
      legend: {
        data: ['应用工程师 (AE)', '流程工程师 (PE)'],
        bottom: 0,
        textStyle: {
            fontSize: 14,
            fontFamily: 'Noto Sans SC'
        }
      },
      radar: {
        indicator: [
          { name: '对外沟通\nCommunication', max: 100 },
          { name: '技术广度\nBreadth', max: 100 },
          { name: '应变能力\nAgility', max: 100 },
          { name: '技术深度\nDepth', max: 100 },
          { name: '规范执行\nStandardization', max: 100 },
          { name: '数据分析\nData Analysis', max: 100 }
        ],
        radius: '65%',
        center: ['50%', '45%'],
        splitNumber: 4,
        axisName: {
          color: '#6b7280',
          fontSize: 12,
          fontWeight: 'bold'
        },
        splitArea: {
          areaStyle: {
            color: ['#f8fafc', '#f1f5f9', '#e2e8f0', '#cbd5e1'],
            shadowColor: 'rgba(0, 0, 0, 0.1)',
            shadowBlur: 10
          }
        },
        axisLine: {
            lineStyle: {
                color: 'rgba(0,0,0,0.1)'
            }
        },
        splitLine: {
            lineStyle: {
                color: 'rgba(0,0,0,0.1)'
            }
        }
      },
      series: [
        {
          name: 'AE vs PE',
          type: 'radar',
          data: [
            {
              value: [95, 90, 90, 60, 50, 60],
              name: '应用工程师 (AE)',
              areaStyle: {
                color: 'rgba(0, 137, 123, 0.2)'
              },
              lineStyle: {
                  width: 3
              },
              symbol: 'circle',
              symbolSize: 6
            },
            {
              value: [50, 60, 50, 95, 95, 90],
              name: '流程工程师 (PE)',
              areaStyle: {
                color: 'rgba(230, 81, 0, 0.2)'
              },
              lineStyle: {
                  width: 3
              },
              symbol: 'circle',
              symbolSize: 6
            }
          ]
        }
      ]
    };
    myChart.setOption(option);
  &lt;/script&gt;
&lt;/body&gt;
&lt;/html&gt;</t>
  </si>
  <si>
    <t>对比线上办公与传统办公模式的利弊，分别列出3点优势和3点劣势。</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</si>
  <si>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:root {
      --bg-color: #f4f6f8;
      --text-main: #2d3436;
      --text-sub: #636e72;
      /* Online Work Colors (Teal/Mint) */
      --online-primary: #00b894;
      --online-light: #e0f9f4;
      --online-dark: #006266;
      /* Traditional Work Colors (Terracotta/Orange) */
      --office-primary: #e17055;
      --office-light: #fbece8;
      --office-dark: #b33925;
      --card-shadow: 0 10px 25px rgba(0, 0, 0, 0.06);
      --pro-bg: rgba(255, 255, 255, 0.7);
      --con-bg: rgba(255, 255, 255, 0.7);
    }
    * { margin: 0; padding: 0; box-sizing: border-box; }
    html, body { 
      width: 1280px; 
      height: 720px; 
      overflow: hidden; 
      font-family: 'Noto Sans SC', sans-serif; 
      background-color: var(--bg-color);
      color: var(--text-main);
    }
    /* Background Decoration */
    .bg-shape {
      position: absolute;
      z-index: -1;
      border-radius: 50%;
    }
    .shape-1 {
      width: 600px;
      height: 600px;
      background: linear-gradient(135deg, #e0f9f4 0%, #ffffff 100%);
      top: -200px;
      left: -100px;
    }
    .shape-2 {
      width: 500px;
      height: 500px;
      background: linear-gradient(135deg, #fbece8 0%, #ffffff 100%);
      bottom: -150px;
      right: -100px;
    }
    /* Header */
    header {
      padding: 40px 60px 20px;
      display: flex;
      justify-content: space-between;
      align-items: flex-end;
    }
    h1 {
      font-size: 42px;
      font-weight: 900;
      color: var(--text-main);
      letter-spacing: 1px;
    }
    .subtitle {
      font-size: 20px;
      color: var(--text-sub);
      font-weight: 500;
      background: #fff;
      padding: 8px 20px;
      border-radius: 50px;
      box-shadow: 0 4px 10px rgba(0,0,0,0.05);
    }
    /* Main Content Grid */
    .container {
      display: grid;
      grid-template-columns: 1fr 1fr;
      gap: 40px;
      padding: 10px 60px 50px;
      height: 600px;
    }
    /* Cards */
    .card {
      background: #fff;
      border-radius: 20px;
      box-shadow: var(--card-shadow);
      display: flex;
      flex-direction: column;
      overflow: hidden;
      position: relative;
      border-top: 6px solid transparent;
    }
    .card.online { border-color: var(--online-primary); }
    .card.office { border-color: var(--office-primary); }
    /* Card Header */
    .card-header {
      padding: 25px 30px;
      display: flex;
      align-items: center;
      gap: 15px;
      border-bottom: 1px solid #f0f0f0;
    }
    .icon-box {
      width: 50px;
      height: 50px;
      border-radius: 12px;
      display: flex;
      align-items: center;
      justify-content: center;
      font-size: 24px;
    }
    .online .icon-box { background: var(--online-light); color: var(--online-dark); }
    .office .icon-box { background: var(--office-light); color: var(--office-dark); }
    .card-title {
      font-size: 26px;
      font-weight: 700;
    }
    /* Card Body */
    .card-body {
      flex: 1;
      padding: 25px 30px;
      display: flex;
      flex-direction: column;
      gap: 25px;
    }
    /* Section Styles */
    .section-title {
      font-size: 16px;
      font-weight: 700;
      margin-bottom: 12px;
      text-transform: uppercase;
      letter-spacing: 1px;
      display: flex;
      align-items: center;
      gap: 8px;
    }
    .pros-title { color: #27ae60; }
    .cons-title { color: #c0392b; }
    .list-group {
      list-style: none;
    }
    .list-item {
      display: flex;
      align-items: flex-start;
      margin-bottom: 12px;
      font-size: 18px;
      color: #4a4a4a;
      line-height: 1.5;
    }
    .list-item i {
      margin-top: 4px;
      margin-right: 12px;
      font-size: 16px;
    }
    .pros .list-item i { color: #27ae60; }
    .cons .list-item i { color: #c0392b; }
    /* Visual separation blocks */
    .block {
      background: #fafafa;
      padding: 15px 20px;
      border-radius: 12px;
      flex: 1;
    }
    .online .block.pros { background: linear-gradient(to right, #f0fdfa, #ffffff); border-left: 4px solid var(--online-primary); }
    .online .block.cons { background: linear-gradient(to right, #fff5f5, #ffffff); border-left: 4px solid #fab1a0; }
    .office .block.pros { background: linear-gradient(to right, #fff8f6, #ffffff); border-left: 4px solid var(--office-primary); }
    .office .block.cons { background: linear-gradient(to right, #fff5f5, #ffffff); border-left: 4px solid #fab1a0; }
    /* Footer/Legend */
    .footer-note {
      position: absolute;
      bottom: 20px;
      right: 60px;
      font-size: 14px;
      color: #b2bec3;
    }
  &lt;/style&gt;
&lt;/head&gt;
&lt;body&gt;
  &lt;!-- Background Shapes --&gt;
  &lt;div class="bg-shape shape-1"&gt;&lt;/div&gt;
  &lt;div class="bg-shape shape-2"&gt;&lt;/div&gt;
  &lt;header&gt;
    &lt;h1&gt;办公模式深度对比&lt;/h1&gt;
    &lt;div class="subtitle"&gt;
      &lt;i class="fa-solid fa-scale-balanced"&gt;&lt;/i&gt; 利弊分析
    &lt;/div&gt;
  &lt;/header&gt;
  &lt;div class="container"&gt;
    &lt;!-- Left Card: Online Work --&gt;
    &lt;div class="card online"&gt;
      &lt;div class="card-header"&gt;
        &lt;div class="icon-box"&gt;
          &lt;i class="fa-solid fa-laptop-house"&gt;&lt;/i&gt;
        &lt;/div&gt;
        &lt;div class="card-title"&gt;线上办公 (Remote)&lt;/div&gt;
      &lt;/div&gt;
      &lt;div class="card-body"&gt;
        &lt;!-- Pros --&gt;
        &lt;div class="block pros"&gt;
          &lt;div class="section-title pros-title"&gt;
            &lt;i class="fa-solid fa-thumbs-up"&gt;&lt;/i&gt; 核心优势
          &lt;/div&gt;
          &lt;ul class="list-group"&gt;
            &lt;li class="list-item"&gt;
              &lt;i class="fa-solid fa-check"&gt;&lt;/i&gt;
              &lt;span&gt;&lt;strong&gt;时间灵活：&lt;/strong&gt;自主安排工作节奏，平衡生活。&lt;/span&gt;
            &lt;/li&gt;
            &lt;li class="list-item"&gt;
              &lt;i class="fa-solid fa-check"&gt;&lt;/i&gt;
              &lt;span&gt;&lt;strong&gt;降低成本：&lt;/strong&gt;节省通勤时间与交通、租房开支。&lt;/span&gt;
            &lt;/li&gt;
            &lt;li class="list-item"&gt;
              &lt;i class="fa-solid fa-check"&gt;&lt;/i&gt;
              &lt;span&gt;&lt;strong&gt;环境舒适：&lt;/strong&gt;个性化办公环境，减少无效干扰。&lt;/span&gt;
            &lt;/li&gt;
          &lt;/ul&gt;
        &lt;/div&gt;
        &lt;!-- Cons --&gt;
        &lt;div class="block cons"&gt;
          &lt;div class="section-title cons-title"&gt;
            &lt;i class="fa-solid fa-triangle-exclamation"&gt;&lt;/i&gt; 潜在劣势
          &lt;/div&gt;
          &lt;ul class="list-group"&gt;
            &lt;li class="list-item"&gt;
              &lt;i class="fa-solid fa-xmark"&gt;&lt;/i&gt;
              &lt;span&gt;&lt;strong&gt;沟通损耗：&lt;/strong&gt;缺乏面对面交流，信息传递效率低。&lt;/span&gt;
            &lt;/li&gt;
            &lt;li class="list-item"&gt;
              &lt;i class="fa-solid fa-xmark"&gt;&lt;/i&gt;
              &lt;span&gt;&lt;strong&gt;社交孤立：&lt;/strong&gt;长期独处易产生孤独感，缺乏归属感。&lt;/span&gt;
            &lt;/li&gt;
            &lt;li class="list-item"&gt;
              &lt;i class="fa-solid fa-xmark"&gt;&lt;/i&gt;
              &lt;span&gt;&lt;strong&gt;界限模糊：&lt;/strong&gt;工作与生活难以分割，易导致过劳。&lt;/span&gt;
            &lt;/li&gt;
          &lt;/ul&gt;
        &lt;/div&gt;
      &lt;/div&gt;
    &lt;/div&gt;
    &lt;!-- Right Card: Traditional Work --&gt;
    &lt;div class="card office"&gt;
      &lt;div class="card-header"&gt;
        &lt;div class="icon-box"&gt;
          &lt;i class="fa-solid fa-building"&gt;&lt;/i&gt;
        &lt;/div&gt;
        &lt;div class="card-title"&gt;传统办公 (Office)&lt;/div&gt;
      &lt;/div&gt;
      &lt;div class="card-body"&gt;
        &lt;!-- Pros --&gt;
        &lt;div class="block pros"&gt;
          &lt;div class="section-title pros-title"&gt;
            &lt;i class="fa-solid fa-thumbs-up"&gt;&lt;/i&gt; 核心优势
          &lt;/div&gt;
          &lt;ul class="list-group"&gt;
            &lt;li class="list-item"&gt;
              &lt;i class="fa-solid fa-check"&gt;&lt;/i&gt;
              &lt;span&gt;&lt;strong&gt;高效协作：&lt;/strong&gt;即时沟通反馈，团队协作更顺畅。&lt;/span&gt;
            &lt;/li&gt;
            &lt;li class="list-item"&gt;
              &lt;i class="fa-solid fa-check"&gt;&lt;/i&gt;
              &lt;span&gt;&lt;strong&gt;社交氛围：&lt;/strong&gt;建立人际关系，增强团队凝聚力。&lt;/span&gt;
            &lt;/li&gt;
            &lt;li class="list-item"&gt;
              &lt;i class="fa-solid fa-check"&gt;&lt;/i&gt;
              &lt;span&gt;&lt;strong&gt;设施完善：&lt;/strong&gt;专业的办公设备与会议环境支持。&lt;/span&gt;
            &lt;/li&gt;
          &lt;/ul&gt;
        &lt;/div&gt;
        &lt;!-- Cons --&gt;
        &lt;div class="block cons"&gt;
          &lt;div class="section-title cons-title"&gt;
            &lt;i class="fa-solid fa-triangle-exclamation"&gt;&lt;/i&gt; 潜在劣势
          &lt;/div&gt;
          &lt;ul class="list-group"&gt;
            &lt;li class="list-item"&gt;
              &lt;i class="fa-solid fa-xmark"&gt;&lt;/i&gt;
              &lt;span&gt;&lt;strong&gt;通勤疲劳：&lt;/strong&gt;往返路途耗时耗力，降低幸福感。&lt;/span&gt;
            &lt;/li&gt;
            &lt;li class="list-item"&gt;
              &lt;i class="fa-solid fa-xmark"&gt;&lt;/i&gt;
              &lt;span&gt;&lt;strong&gt;时间僵化：&lt;/strong&gt;固定的打卡制度，缺乏时间弹性。&lt;/span&gt;
            &lt;/li&gt;
            &lt;li class="list-item"&gt;
              &lt;i class="fa-solid fa-xmark"&gt;&lt;/i&gt;
              &lt;span&gt;&lt;strong&gt;环境干扰：&lt;/strong&gt;开放式办公噪音多，难以深度专注。&lt;/span&gt;
            &lt;/li&gt;
          &lt;/ul&gt;
        &lt;/div&gt;
      &lt;/div&gt;
    &lt;/div&gt;
  &lt;/div&gt;
  &lt;div class="footer-note"&gt;
    Design for Professional Presentation
  &lt;/div&gt;
&lt;/body&gt;
&lt;/html&gt;</t>
  </si>
  <si>
    <t>分析直营模式与加盟模式的优缺点，并给出推荐建议。</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</si>
  <si>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#f3f4f6;
      color: #333;
    }
    /* 布局容器 */
    .container {
      display: grid;
      grid-template-rows: 80px 1fr 140px;
      height: 100%;
      padding: 30px 50px;
      gap: 20px;
    }
    /* 头部 */
    .header {
      display: flex;
      justify-content: space-between;
      align-items: center;
      border-bottom: 2px solid #e5e7eb;
      padding-bottom: 15px;
    }
    .title {
      font-size: 36px;
      font-weight: 900;
      color: #111827;
      letter-spacing: 1px;
    }
    .subtitle {
      font-size: 18px;
      color: #6b7280;
      font-weight: 500;
      background: #e5e7eb;
      padding: 8px 16px;
      border-radius: 20px;
    }
    /* 主体内容区 */
    .main-content {
      display: grid;
      grid-template-columns: 1fr 1.2fr 1fr;
      gap: 30px;
      align-items: stretch;
    }
    /* 卡片通用样式 */
    .card {
      background: #fff;
      border-radius: 16px;
      padding: 25px;
      box-shadow: 0 4px 6px -1px rgba(0, 0, 0, 0.05), 0 2px 4px -1px rgba(0, 0, 0, 0.03);
      display: flex;
      flex-direction: column;
      position: relative;
      overflow: hidden;
    }
    /* 直营模式卡片 */
    .card-direct {
      border-top: 6px solid #0f766e; /* Teal */
    }
    .card-franchise {
      border-top: 6px solid #c2410c; /* Orange */
    }
    .card-header {
      display: flex;
      align-items: center;
      margin-bottom: 20px;
      padding-bottom: 15px;
      border-bottom: 1px solid #f3f4f6;
    }
    .icon-box {
      width: 48px;
      height: 48px;
      border-radius: 10px;
      display: flex;
      align-items: center;
      justify-content: center;
      font-size: 24px;
      margin-right: 15px;
    }
    .direct-icon { background: #ccfbf1; color: #0f766e; }
    .franchise-icon { background: #ffedd5; color: #c2410c; }
    .card-title {
      font-size: 24px;
      font-weight: 700;
    }
    /* 列表样式 */
    .list-group {
      flex: 1;
    }
    .list-label {
      font-size: 14px;
      font-weight: 700;
      color: #9ca3af;
      margin-bottom: 10px;
      text-transform: uppercase;
      letter-spacing: 1px;
    }
    .list-item {
      display: flex;
      align-items: flex-start;
      margin-bottom: 12px;
      font-size: 16px;
      line-height: 1.4;
      color: #374151;
    }
    .list-item i {
      margin-top: 4px;
      margin-right: 10px;
      font-size: 14px;
    }
    .pros i { color: #10b981; } /* Green check */
    .cons i { color: #ef4444; } /* Red x */
    /* 中间图表区 */
    .chart-container {
      background: #fff;
      border-radius: 16px;
      box-shadow: 0 4px 6px -1px rgba(0, 0, 0, 0.05);
      padding: 10px;
      position: relative;
    }
    #radarChart {
      width: 100%;
      height: 100%;
    }
    .chart-legend {
      position: absolute;
      top: 20px;
      left: 0;
      width: 100%;
      text-align: center;
      font-size: 14px;
      font-weight: 500;
      color: #6b7280;
    }
    /* 底部建议区 */
    .recommendation {
      background: linear-gradient(135deg, #1f2937 0%, #111827 100%);
      border-radius: 16px;
      padding: 0 40px;
      display: flex;
      align-items: center;
      color: #fff;
      box-shadow: 0 10px 15px -3px rgba(0, 0, 0, 0.1);
    }
    .rec-icon {
      font-size: 40px;
      color: #fbbf24;
      margin-right: 30px;
    }
    .rec-content {
      flex: 1;
    }
    .rec-title {
      font-size: 20px;
      font-weight: 700;
      color: #fbbf24;
      margin-bottom: 8px;
    }
    .rec-text {
      font-size: 16px;
      line-height: 1.5;
      color: #d1d5db;
    }
    .rec-tag {
      background: rgba(255,255,255,0.1);
      padding: 5px 12px;
      border-radius: 6px;
      font-size: 14px;
      margin-right: 10px;
      border: 1px solid rgba(255,255,255,0.2);
    }
    /* 辅助类 */
    .mt-4 { margin-top: 20px; }
    .text-direct { color: #0f766e; font-weight: bold; }
    .text-franchise { color: #c2410c; font-weight: bold; }
  &lt;/style&gt;
&lt;/head&gt;
&lt;body&gt;
  &lt;div class="container"&gt;
    &lt;!-- 头部 --&gt;
    &lt;div class="header"&gt;
      &lt;div class="title"&gt;
        &lt;i class="fa-solid fa-scale-balanced" style="margin-right: 15px; color: #4b5563;"&gt;&lt;/i&gt;
        直营 vs 加盟：商业模式深度解析
      &lt;/div&gt;
      &lt;div class="subtitle"&gt;
        战略决策支持
      &lt;/div&gt;
    &lt;/div&gt;
    &lt;!-- 主体内容 --&gt;
    &lt;div class="main-content"&gt;
      &lt;!-- 左侧：直营模式 --&gt;
      &lt;div class="card card-direct"&gt;
        &lt;div class="card-header"&gt;
          &lt;div class="icon-box direct-icon"&gt;
            &lt;i class="fa-solid fa-store"&gt;&lt;/i&gt;
          &lt;/div&gt;
          &lt;div class="card-title" style="color: #0f766e;"&gt;直营模式&lt;/div&gt;
        &lt;/div&gt;
        &lt;div class="list-group"&gt;
          &lt;div class="list-label"&gt;优势 (Pros)&lt;/div&gt;
          &lt;div class="list-item pros"&gt;&lt;i class="fa-solid fa-check"&gt;&lt;/i&gt;&lt;span&gt;&lt;strong&gt;强管控力：&lt;/strong&gt;完全掌控品牌形象与服务质量&lt;/span&gt;&lt;/div&gt;
          &lt;div class="list-item pros"&gt;&lt;i class="fa-solid fa-check"&gt;&lt;/i&gt;&lt;span&gt;&lt;strong&gt;利润独享：&lt;/strong&gt;无需分润，单店收益最大化&lt;/span&gt;&lt;/div&gt;
          &lt;div class="list-item pros"&gt;&lt;i class="fa-solid fa-check"&gt;&lt;/i&gt;&lt;span&gt;&lt;strong&gt;执行高效：&lt;/strong&gt;政策落地快，市场反应敏捷&lt;/span&gt;&lt;/div&gt;
        &lt;/div&gt;
        &lt;div class="list-group mt-4"&gt;
          &lt;div class="list-label"&gt;劣势 (Cons)&lt;/div&gt;
          &lt;div class="list-item cons"&gt;&lt;i class="fa-solid fa-circle-minus"&gt;&lt;/i&gt;&lt;span&gt;&lt;strong&gt;重资产：&lt;/strong&gt;资金投入大，现金流压力高&lt;/span&gt;&lt;/div&gt;
          &lt;div class="list-item cons"&gt;&lt;i class="fa-solid fa-circle-minus"&gt;&lt;/i&gt;&lt;span&gt;&lt;strong&gt;扩张慢：&lt;/strong&gt;受限于资金与人才储备&lt;/span&gt;&lt;/div&gt;
          &lt;div class="list-item cons"&gt;&lt;i class="fa-solid fa-circle-minus"&gt;&lt;/i&gt;&lt;span&gt;&lt;strong&gt;风险集中：&lt;/strong&gt;总部承担所有经营风险&lt;/span&gt;&lt;/div&gt;
        &lt;/div&gt;
      &lt;/div&gt;
      &lt;!-- 中间：雷达图对比 --&gt;
      &lt;div class="chart-container"&gt;
        &lt;div class="chart-legend"&gt;五维能力模型对比&lt;/div&gt;
        &lt;div id="radarChart"&gt;&lt;/div&gt;
      &lt;/div&gt;
      &lt;!-- 右侧：加盟模式 --&gt;
      &lt;div class="card card-franchise"&gt;
        &lt;div class="card-header"&gt;
          &lt;div class="icon-box franchise-icon"&gt;
            &lt;i class="fa-solid fa-handshake"&gt;&lt;/i&gt;
          &lt;/div&gt;
          &lt;div class="card-title" style="color: #c2410c;"&gt;加盟模式&lt;/div&gt;
        &lt;/div&gt;
        &lt;div class="list-group"&gt;
          &lt;div class="list-label"&gt;优势 (Pros)&lt;/div&gt;
          &lt;div class="list-item pros"&gt;&lt;i class="fa-solid fa-check"&gt;&lt;/i&gt;&lt;span&gt;&lt;strong&gt;轻资产：&lt;/strong&gt;利用社会资本，资金杠杆高&lt;/span&gt;&lt;/div&gt;
          &lt;div class="list-item pros"&gt;&lt;i class="fa-solid fa-check"&gt;&lt;/i&gt;&lt;span&gt;&lt;strong&gt;极速扩张：&lt;/strong&gt;快速抢占市场份额与渠道&lt;/span&gt;&lt;/div&gt;
          &lt;div class="list-item pros"&gt;&lt;i class="fa-solid fa-check"&gt;&lt;/i&gt;&lt;span&gt;&lt;strong&gt;风险分摊：&lt;/strong&gt;加盟商分担部分经营风险&lt;/span&gt;&lt;/div&gt;
        &lt;/div&gt;
        &lt;div class="list-group mt-4"&gt;
          &lt;div class="list-label"&gt;劣势 (Cons)&lt;/div&gt;
          &lt;div class="list-item cons"&gt;&lt;i class="fa-solid fa-circle-minus"&gt;&lt;/i&gt;&lt;span&gt;&lt;strong&gt;管控难：&lt;/strong&gt;易出现服务标准不统一&lt;/span&gt;&lt;/div&gt;
          &lt;div class="list-item cons"&gt;&lt;i class="fa-solid fa-circle-minus"&gt;&lt;/i&gt;&lt;span&gt;&lt;strong&gt;品牌稀释：&lt;/strong&gt;违规操作可能损害品牌声誉&lt;/span&gt;&lt;/div&gt;
          &lt;div class="list-item cons"&gt;&lt;i class="fa-solid fa-circle-minus"&gt;&lt;/i&gt;&lt;span&gt;&lt;strong&gt;利润摊薄：&lt;/strong&gt;主要依靠供应链或管理费盈利&lt;/span&gt;&lt;/div&gt;
        &lt;/div&gt;
      &lt;/div&gt;
    &lt;/div&gt;
    &lt;!-- 底部：推荐建议 --&gt;
    &lt;div class="recommendation"&gt;
      &lt;div class="rec-icon"&gt;
        &lt;i class="fa-solid fa-lightbulb"&gt;&lt;/i&gt;
      &lt;/div&gt;
      &lt;div class="rec-content"&gt;
        &lt;div class="rec-title"&gt;战略推荐建议&lt;/div&gt;
        &lt;div style="margin-bottom: 8px;"&gt;
          &lt;span class="rec-tag"&gt;初创期&lt;/span&gt; &lt;span class="rec-text"&gt;建议采用&lt;strong&gt;直营模式&lt;/strong&gt;打磨单店模型，建立标准化SOP。&lt;/span&gt;
        &lt;/div&gt;
        &lt;div&gt;
          &lt;span class="rec-tag"&gt;成长期&lt;/span&gt; &lt;span class="rec-text"&gt;模式成熟后，可采用&lt;strong&gt;"直营树标杆 + 加盟拓规模"&lt;/strong&gt;的混合策略，平衡速度与质量。&lt;/span&gt;
        &lt;/div&gt;
      &lt;/div&gt;
      &lt;div style="text-align: right; min-width: 200px;"&gt;
        &lt;div style="font-size: 14px; color: #9ca3af; margin-bottom: 5px;"&gt;核心决策指标&lt;/div&gt;
        &lt;div style="font-size: 18px; font-weight: 700; color: #fff;"&gt;
          &lt;i class="fa-solid fa-chart-pie" style="margin-right: 8px;"&gt;&lt;/i&gt;标准化程度
        &lt;/div&gt;
      &lt;/div&gt;
    &lt;/div&gt;
  &lt;/div&gt;
  &lt;script&gt;
    // 初始化 ECharts 图表
    var chartDom = document.getElementById('radarChart');
    var myChart = echarts.init(chartDom);
    var option;
    option = {
      animation: false, // 严格禁止动画
      color: ['#0f766e', '#c2410c'],
      tooltip: {
        trigger: 'item'
      },
      legend: {
        bottom: '5%',
        data: ['直营模式', '加盟模式'],
        textStyle: {
          fontSize: 14,
          fontWeight: 'bold',
          color: '#374151'
        }
      },
      radar: {
        indicator: [
          { name: '品牌控制力', max: 100 },
          { name: '扩张速度', max: 100 },
          { name: '资金投入', max: 100 },
          { name: '经营风险', max: 100 },
          { name: '单店利润率', max: 100 }
        ],
        radius: '65%',
        center: ['50%', '45%'],
        axisName: {
          color: '#4b5563',
          fontWeight: 'bold',
          fontSize: 14,
          padding: [3, 5]
        },
        splitArea: {
          areaStyle: {
            color: ['#f8fafc', '#f1f5f9', '#e2e8f0', '#cbd5e1'],
            shadowColor: 'rgba(0, 0, 0, 0.1)',
            shadowBlur: 10
          }
        }
      },
      series: [
        {
          name: '模式对比',
          type: 'radar',
          data: [
            {
              value: [95, 40, 90, 85, 90],
              name: '直营模式',
              areaStyle: {
                color: 'rgba(15, 118, 110, 0.3)'
              },
              lineStyle: {
                width: 3
              },
              symbol: 'circle',
              symbolSize: 6
            },
            {
              value: [50, 95, 30, 40, 50],
              name: '加盟模式',
              areaStyle: {
                color: 'rgba(194, 65, 12, 0.3)'
              },
              lineStyle: {
                width: 3
              },
              symbol: 'circle',
              symbolSize: 6
            }
          ]
        }
      ]
    };
    myChart.setOption(option);
  &lt;/script&gt;
&lt;/body&gt;
&lt;/html&gt;</t>
  </si>
  <si>
    <t>比较React和Vue两个前端框架的特点，从上手难度、生态圈、性能等方面进行对比。</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</si>
  <si>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:root {
      --react-color: #007ea7; /* Darker React Blue for text/borders */
      --react-bg: #e6f7ff;
      --vue-color: #2c8a60;   /* Darker Vue Green for text/borders */
      --vue-bg: #e8f7f0;
      --text-main: #2c3e50;
      --text-light: #666;
      --bg-color: #f4f6f8;
      --card-shadow: 0 4px 12px rgba(0, 0, 0, 0.06);
    }
    * { margin: 0; padding: 0; box-sizing: border-box; }
    html, body { 
      width: 1280px; 
      height: 720px; 
      overflow: hidden; 
      font-family: 'Noto Sans SC', sans-serif; 
      background-color: var(--bg-color);
      color: var(--text-main);
    }
    /* Header */
    header {
      height: 100px;
      padding: 0 60px;
      display: flex;
      align-items: center;
      justify-content: space-between;
      background: white;
      box-shadow: 0 2px 10px rgba(0,0,0,0.03);
      position: relative;
      z-index: 10;
    }
    .title-group h1 {
      font-size: 36px;
      font-weight: 900;
      background: linear-gradient(135deg, #2c3e50 0%, #4a6572 100%);
      -webkit-background-clip: text;
      -webkit-text-fill-color: transparent;
      letter-spacing: 1px;
    }
    .title-group p {
      font-size: 18px;
      color: var(--text-light);
      margin-top: 4px;
      font-weight: 500;
    }
    .header-icons {
      display: flex;
      gap: 20px;
      font-size: 40px;
    }
    .icon-react { color: #61DAFB; }
    .icon-vue { color: #42B883; }
    /* Main Content */
    .container {
      display: grid;
      grid-template-columns: 1.3fr 0.9fr;
      gap: 40px;
      padding: 40px 60px;
      height: 620px;
    }
    /* Left Column: Comparison Cards */
    .comparison-list {
      display: flex;
      flex-direction: column;
      gap: 24px;
      justify-content: center;
    }
    .comp-card {
      background: white;
      border-radius: 16px;
      padding: 24px;
      box-shadow: var(--card-shadow);
      display: flex;
      flex-direction: column;
      gap: 15px;
      position: relative;
      overflow: hidden;
    }
    .comp-card::before {
      content: '';
      position: absolute;
      left: 0;
      top: 0;
      bottom: 0;
      width: 6px;
      background: #ddd;
    }
    .comp-card.learning::before { background: #FFB74D; }
    .comp-card.ecosystem::before { background: #4FC3F7; }
    .comp-card.performance::before { background: #EF5350; }
    .card-header {
      display: flex;
      align-items: center;
      gap: 12px;
      font-size: 20px;
      font-weight: 700;
      color: var(--text-main);
      margin-bottom: 5px;
    }
    .card-header i { color: #555; }
    .comparison-row {
      display: grid;
      grid-template-columns: 1fr 1px 1fr;
      gap: 20px;
      align-items: start;
    }
    .divider {
      background: #eee;
      height: 100%;
    }
    .side {
      font-size: 15px;
      line-height: 1.6;
    }
    .side strong {
      display: block;
      font-size: 14px;
      margin-bottom: 4px;
      text-transform: uppercase;
      letter-spacing: 0.5px;
    }
    .side.react strong { color: var(--react-color); }
    .side.vue strong { color: var(--vue-color); }
    .badge {
      display: inline-block;
      padding: 2px 8px;
      border-radius: 4px;
      font-size: 12px;
      font-weight: 700;
      margin-left: 8px;
    }
    .badge-react { background: var(--react-bg); color: var(--react-color); }
    .badge-vue { background: var(--vue-bg); color: var(--vue-color); }
    /* Right Column: Chart &amp; Summary */
    .visual-column {
      display: flex;
      flex-direction: column;
      gap: 24px;
    }
    .chart-container {
      background: white;
      border-radius: 16px;
      padding: 20px;
      box-shadow: var(--card-shadow);
      flex: 1;
      position: relative;
    }
    .chart-title {
      position: absolute;
      top: 20px;
      left: 20px;
      font-size: 16px;
      font-weight: 700;
      color: var(--text-light);
    }
    #radarChart {
      width: 100%;
      height: 100%;
    }
    .summary-box {
      background: linear-gradient(135deg, #ffffff 0%, #f8f9fa 100%);
      border-radius: 16px;
      padding: 25px;
      box-shadow: var(--card-shadow);
      border: 1px solid #eee;
    }
    .summary-title {
      font-size: 18px;
      font-weight: 700;
      margin-bottom: 12px;
      color: var(--text-main);
      display: flex;
      align-items: center;
      gap: 10px;
    }
    .summary-text {
      font-size: 15px;
      line-height: 1.6;
      color: #555;
    }
    /* Utility */
    .highlight { color: #e67e22; font-weight: 700; }
  &lt;/style&gt;
&lt;/head&gt;
&lt;body&gt;
  &lt;header&gt;
    &lt;div class="title-group"&gt;
      &lt;h1&gt;React vs Vue&lt;/h1&gt;
      &lt;p&gt;前端框架核心特性深度对比&lt;/p&gt;
    &lt;/div&gt;
    &lt;div class="header-icons"&gt;
      &lt;i class="fa-brands fa-react icon-react"&gt;&lt;/i&gt;
      &lt;span style="font-size: 24px; color: #ccc; align-self: center;"&gt;VS&lt;/span&gt;
      &lt;i class="fa-brands fa-vuejs icon-vue"&gt;&lt;/i&gt;
    &lt;/div&gt;
  &lt;/header&gt;
  &lt;div class="container"&gt;
    &lt;!-- Left Column --&gt;
    &lt;div class="comparison-list"&gt;
      &lt;!-- Card 1: Learning Curve --&gt;
      &lt;div class="comp-card learning"&gt;
        &lt;div class="card-header"&gt;
          &lt;i class="fa-solid fa-graduation-cap" style="color: #FFB74D;"&gt;&lt;/i&gt;
          上手难度
        &lt;/div&gt;
        &lt;div class="comparison-row"&gt;
          &lt;div class="side react"&gt;
            &lt;strong&gt;React &lt;span class="badge badge-react"&gt;陡峭&lt;/span&gt;&lt;/strong&gt;
            需要理解 JSX、Hooks 机制及函数式编程思想。配置灵活但选择多，初学者易迷失。
          &lt;/div&gt;
          &lt;div class="divider"&gt;&lt;/div&gt;
          &lt;div class="side vue"&gt;
            &lt;strong&gt;Vue &lt;span class="badge badge-vue"&gt;平缓&lt;/span&gt;&lt;/strong&gt;
            基于 HTML/CSS/JS 的模板语法，直观易懂。Options API 结构清晰，适合快速入门。
          &lt;/div&gt;
        &lt;/div&gt;
      &lt;/div&gt;
      &lt;!-- Card 2: Ecosystem --&gt;
      &lt;div class="comp-card ecosystem"&gt;
        &lt;div class="card-header"&gt;
          &lt;i class="fa-solid fa-cubes" style="color: #4FC3F7;"&gt;&lt;/i&gt;
          生态圈与工具
        &lt;/div&gt;
        &lt;div class="comparison-row"&gt;
          &lt;div class="side react"&gt;
            &lt;strong&gt;React &lt;span class="badge badge-react"&gt;极其丰富&lt;/span&gt;&lt;/strong&gt;
            依赖社区方案（Redux, React Router等）。选择极多，解决方案成熟，适合大型复杂应用。
          &lt;/div&gt;
          &lt;div class="divider"&gt;&lt;/div&gt;
          &lt;div class="side vue"&gt;
            &lt;strong&gt;Vue &lt;span class="badge badge-vue"&gt;官方集成&lt;/span&gt;&lt;/strong&gt;
            官方提供全家桶（Vue Router, Pinia）。集成度高，配置统一，开发体验更连贯。
          &lt;/div&gt;
        &lt;/div&gt;
      &lt;/div&gt;
      &lt;!-- Card 3: Performance --&gt;
      &lt;div class="comp-card performance"&gt;
        &lt;div class="card-header"&gt;
          &lt;i class="fa-solid fa-bolt" style="color: #EF5350;"&gt;&lt;/i&gt;
          核心性能机制
        &lt;/div&gt;
        &lt;div class="comparison-row"&gt;
          &lt;div class="side react"&gt;
            &lt;strong&gt;React&lt;/strong&gt;
            使用 Virtual DOM 和 Fiber 架构。通过 Diff 算法更新，需手动优化（memo/useCallback）以避免不必要渲染。
          &lt;/div&gt;
          &lt;div class="divider"&gt;&lt;/div&gt;
          &lt;div class="side vue"&gt;
            &lt;strong&gt;Vue&lt;/strong&gt;
            基于 Proxy 的响应式系统。自动追踪依赖，精确更新组件，无需过多手动优化，运行时开销较小。
          &lt;/div&gt;
        &lt;/div&gt;
      &lt;/div&gt;
    &lt;/div&gt;
    &lt;!-- Right Column --&gt;
    &lt;div class="visual-column"&gt;
      &lt;div class="chart-container"&gt;
        &lt;div class="chart-title"&gt;综合能力维度分析&lt;/div&gt;
        &lt;div id="radarChart"&gt;&lt;/div&gt;
      &lt;/div&gt;
      &lt;div class="summary-box"&gt;
        &lt;div class="summary-title"&gt;
          &lt;i class="fa-solid fa-scale-balanced" style="color: #666;"&gt;&lt;/i&gt;
          选型建议
        &lt;/div&gt;
        &lt;p class="summary-text"&gt;
          如果团队追求&lt;strong&gt;灵活性&lt;/strong&gt;、拥有较强的 JS 功底且构建&lt;strong&gt;超大型应用&lt;/strong&gt;，&lt;span style="color:var(--react-color); font-weight:700;"&gt;React&lt;/span&gt; 是首选。
          &lt;br&gt;&lt;br&gt;
          如果追求&lt;strong&gt;开发效率&lt;/strong&gt;、希望&lt;strong&gt;快速上手&lt;/strong&gt;且偏好&lt;strong&gt;模板化&lt;/strong&gt;开发，&lt;span style="color:var(--vue-color); font-weight:700;"&gt;Vue&lt;/span&gt; 则是更优解。
        &lt;/p&gt;
      &lt;/div&gt;
    &lt;/div&gt;
  &lt;/div&gt;
  &lt;script&gt;
    // Initialize ECharts
    var chartDom = document.getElementById('radarChart');
    var myChart = echarts.init(chartDom);
    var option;
    option = {
      animation: false, // Strictly disable animation
      color: ['#007ea7', '#42b883'],
      tooltip: {
        trigger: 'item'
      },
      legend: {
        bottom: '0',
        data: ['React', 'Vue'],
        textStyle: {
          fontSize: 14,
          fontWeight: 'bold'
        }
      },
      radar: {
        indicator: [
          { name: '易上手度', max: 100 },
          { name: '生态规模', max: 100 },
          { name: '灵活性', max: 100 },
          { name: '运行性能', max: 100 },
          { name: '招聘需求', max: 100 }
        ],
        radius: '65%',
        center: ['50%', '45%'],
        splitNumber: 4,
        axisName: {
          color: '#666',
          fontWeight: 'bold'
        },
        splitArea: {
          areaStyle: {
            color: ['#f8f9fa', '#fff']
          }
        }
      },
      series: [
        {
          name: 'React vs Vue',
          type: 'radar',
          data: [
            {
              value: [60, 98, 95, 90, 95],
              name: 'React',
              areaStyle: {
                color: 'rgba(0, 126, 167, 0.2)'
              },
              lineStyle: {
                width: 3
              },
              symbol: 'circle',
              symbolSize: 6
            },
            {
              value: [90, 85, 75, 92, 85],
              name: 'Vue',
              areaStyle: {
                color: 'rgba(66, 184, 131, 0.2)'
              },
              lineStyle: {
                width: 3
              },
              symbol: 'circle',
              symbolSize: 6
            }
          ]
        }
      ]
    };
    option &amp;&amp; myChart.setOption(option);
  &lt;/script&gt;
&lt;/body&gt;
&lt;/html&gt;</t>
  </si>
  <si>
    <t>做一张SWOT分析图，分析公司进军海外市场的优势、劣势、机会和威胁。</t>
  </si>
  <si>
    <t>元素超出边界、元素重叠</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</si>
  <si>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#f4f6f8;
      color: #333;
      position: relative;
    }
    /* 背景装饰容器 - 限制溢出 */
    .bg-layer {
      position: absolute;
      top: 0;
      left: 0;
      width: 100%;
      height: 100%;
      overflow: hidden;
      z-index: -1;
    }
    /* 背景装饰 */
    .bg-shape {
      position: absolute;
      border-radius: 50%;
    }
    .shape-1 {
      top: -100px;
      right: -100px;
      width: 400px;
      height: 400px;
      background: linear-gradient(135deg, #e0e7ff 0%, #f3f4f6 100%);
    }
    .shape-2 {
      bottom: -100px;
      left: -100px;
      width: 500px;
      height: 500px;
      background: linear-gradient(135deg, #f3f4f6 0%, #e0e7ff 100%);
      opacity: 0.5;
    }
    /* 布局容器 */
    .container {
      width: 100%;
      height: 100%;
      padding: 30px 50px; /* 调整内边距以适应高度 */
      display: flex;
      flex-direction: column;
    }
    /* 标题区域 */
    header {
      margin-bottom: 20px;
      border-left: 6px solid #2c3e50;
      padding-left: 20px;
      flex-shrink: 0;
    }
    h1 {
      font-size: 32px; /* 调整字体大小 */
      font-weight: 900;
      color: #1f2937;
      letter-spacing: 1px;
      margin-bottom: 4px;
      line-height: 1.2;
    }
    p.subtitle {
      font-size: 16px; /* 调整字体大小 */
      color: #6b7280;
      font-weight: 500;
    }
    /* SWOT 网格 */
    .swot-grid {
      flex: 1;
      display: grid;
      grid-template-columns: 1fr 1fr;
      grid-template-rows: 1fr 1fr;
      gap: 20px; /* 减小间距 */
      min-height: 0; /* 允许内容压缩 */
    }
    /* 卡片通用样式 */
    .card {
      background: #fff;
      border-radius: 12px;
      padding: 15px 20px; /* 紧凑布局 */
      box-shadow: 0 5px 15px rgba(0,0,0,0.05);
      position: relative;
      overflow: hidden;
      display: flex;
      flex-direction: column;
    }
    /* 顶部彩色条 */
    .card::before {
      content: '';
      position: absolute;
      top: 0;
      left: 0;
      width: 100%;
      height: 4px;
    }
    /* 卡片标题区 */
    .card-header {
      display: flex;
      align-items: center;
      margin-bottom: 10px;
      z-index: 2;
      flex-shrink: 0;
    }
    .icon-box {
      width: 36px;
      height: 36px;
      border-radius: 8px;
      display: flex;
      align-items: center;
      justify-content: center;
      font-size: 18px;
      margin-right: 12px;
      color: white;
    }
    .card-title {
      font-size: 18px;
      font-weight: 700;
      color: #374151;
    }
    .card-title span {
      font-size: 12px;
      color: #9ca3af;
      font-weight: 500;
      margin-left: 6px;
      text-transform: uppercase;
    }
    /* 列表内容 */
    ul {
      list-style: none;
      z-index: 2;
      flex: 1;
      display: flex;
      flex-direction: column;
      justify-content: space-between;
    }
    li {
      font-size: 13px; /* 缩小字体以容纳内容 */
      margin-bottom: 4px;
      padding-left: 20px;
      position: relative;
      line-height: 1.4;
      color: #4b5563;
    }
    li:last-child {
      margin-bottom: 0;
    }
    li::before {
      content: '\f00c'; /* FontAwesome check */
      font-family: 'Font Awesome 6 Free';
      font-weight: 900;
      position: absolute;
      left: 0;
      top: 2px;
      font-size: 12px;
    }
    /* 背景大字母装饰 */
    .bg-letter {
      position: absolute;
      right: 5px;
      bottom: -5px;
      font-size: 80px; /* 缩小装饰字 */
      font-weight: 900;
      opacity: 0.06;
      line-height: 1;
      font-family: sans-serif;
      z-index: 1;
      user-select: none;
    }
    /* --- 特定卡片配色 --- */
    /* Strengths (优势) - 绿色/青色 */
    .card.strengths::before { background: #059669; }
    .card.strengths .icon-box { background: linear-gradient(135deg, #34d399, #059669); box-shadow: 0 4px 10px rgba(5, 150, 105, 0.3); }
    .card.strengths li::before { color: #059669; }
    .card.strengths .bg-letter { color: #059669; }
    /* Weaknesses (劣势) - 橙色 */
    .card.weaknesses::before { background: #d97706; }
    .card.weaknesses .icon-box { background: linear-gradient(135deg, #fbbf24, #d97706); box-shadow: 0 4px 10px rgba(217, 119, 6, 0.3); }
    .card.weaknesses li::before { content: '\f12a'; color: #d97706; } /* Exclamation */
    .card.weaknesses .bg-letter { color: #d97706; }
    /* Opportunities (机会) - 蓝色 */
    .card.opportunities::before { background: #2563eb; }
    .card.opportunities .icon-box { background: linear-gradient(135deg, #60a5fa, #2563eb); box-shadow: 0 4px 10px rgba(37, 99, 235, 0.3); }
    .card.opportunities li::before { content: '\f0eb'; color: #2563eb; } /* Lightbulb */
    .card.opportunities .bg-letter { color: #2563eb; }
    /* Threats (威胁) - 红色 */
    .card.threats::before { background: #dc2626; }
    .card.threats .icon-box { background: linear-gradient(135deg, #f87171, #dc2626); box-shadow: 0 4px 10px rgba(220, 38, 38, 0.3); }
    .card.threats li::before { content: '\f071'; color: #dc2626; } /* Warning */
    .card.threats .bg-letter { color: #dc2626; }
  &lt;/style&gt;
&lt;/head&gt;
&lt;body&gt;
  &lt;!-- 背景装饰层 --&gt;
  &lt;div class="bg-layer"&gt;
    &lt;div class="bg-shape shape-1"&gt;&lt;/div&gt;
    &lt;div class="bg-shape shape-2"&gt;&lt;/div&gt;
  &lt;/div&gt;
  &lt;div class="container"&gt;
    &lt;header&gt;
      &lt;h1&gt;海外市场进军策略分析&lt;/h1&gt;
      &lt;p class="subtitle"&gt;SWOT Analysis: 全球化布局的可行性与风险评估&lt;/p&gt;
    &lt;/header&gt;
    &lt;div class="swot-grid"&gt;
      &lt;!-- Strengths --&gt;
      &lt;div class="card strengths"&gt;
        &lt;div class="bg-letter"&gt;S&lt;/div&gt;
        &lt;div class="card-header"&gt;
          &lt;div class="icon-box"&gt;&lt;i class="fa-solid fa-shield-halved"&gt;&lt;/i&gt;&lt;/div&gt;
          &lt;div class="card-title"&gt;内部优势 &lt;span&gt;Strengths&lt;/span&gt;&lt;/div&gt;
        &lt;/div&gt;
        &lt;ul&gt;
          &lt;li&gt;&lt;strong&gt;核心技术壁垒：&lt;/strong&gt; 拥有自主知识产权，产品性能优于竞品 15%&lt;/li&gt;
          &lt;li&gt;&lt;strong&gt;供应链韧性：&lt;/strong&gt; 完善的国内供应链体系，成本控制能力强&lt;/li&gt;
          &lt;li&gt;&lt;strong&gt;资金储备充足：&lt;/strong&gt; 现金流健康，足以支撑前期市场扩张投入&lt;/li&gt;
          &lt;li&gt;&lt;strong&gt;管理团队经验：&lt;/strong&gt; 核心高管具备跨国企业任职背景&lt;/li&gt;
        &lt;/ul&gt;
      &lt;/div&gt;
      &lt;!-- Weaknesses --&gt;
      &lt;div class="card weaknesses"&gt;
        &lt;div class="bg-letter"&gt;W&lt;/div&gt;
        &lt;div class="card-header"&gt;
          &lt;div class="icon-box"&gt;&lt;i class="fa-solid fa-link-slash"&gt;&lt;/i&gt;&lt;/div&gt;
          &lt;div class="card-title"&gt;内部劣势 &lt;span&gt;Weaknesses&lt;/span&gt;&lt;/div&gt;
        &lt;/div&gt;
        &lt;ul&gt;
          &lt;li&gt;&lt;strong&gt;品牌认知度低：&lt;/strong&gt; 目标市场品牌声量接近于零，需从头建设&lt;/li&gt;
          &lt;li&gt;&lt;strong&gt;本地化人才匮乏：&lt;/strong&gt; 缺乏熟悉当地法律、文化的运营团队&lt;/li&gt;
          &lt;li&gt;&lt;strong&gt;售后服务网络：&lt;/strong&gt; 海外服务网点尚未铺设，响应速度受限&lt;/li&gt;
          &lt;li&gt;&lt;strong&gt;合规体系薄弱：&lt;/strong&gt; 对 GDPR 及当地数据隐私法规理解不足&lt;/li&gt;
        &lt;/ul&gt;
      &lt;/div&gt;
      &lt;!-- Opportunities --&gt;
      &lt;div class="card opportunities"&gt;
        &lt;div class="bg-letter"&gt;O&lt;/div&gt;
        &lt;div class="card-header"&gt;
          &lt;div class="icon-box"&gt;&lt;i class="fa-solid fa-rocket"&gt;&lt;/i&gt;&lt;/div&gt;
          &lt;div class="card-title"&gt;外部机会 &lt;span&gt;Opportunities&lt;/span&gt;&lt;/div&gt;
        &lt;/div&gt;
        &lt;ul&gt;
          &lt;li&gt;&lt;strong&gt;市场需求激增：&lt;/strong&gt; 目标区域数字化转型加速，市场缺口巨大&lt;/li&gt;
          &lt;li&gt;&lt;strong&gt;政策红利支持：&lt;/strong&gt; 受益于双边贸易协定及“一带一路”政策&lt;/li&gt;
          &lt;li&gt;&lt;strong&gt;竞争格局未定：&lt;/strong&gt; 细分领域尚未形成垄断，存在弯道超车机会&lt;/li&gt;
          &lt;li&gt;&lt;strong&gt;渠道多元化：&lt;/strong&gt; 跨境电商与社交媒体营销降低了准入门槛&lt;/li&gt;
        &lt;/ul&gt;
      &lt;/div&gt;
      &lt;!-- Threats --&gt;
      &lt;div class="card threats"&gt;
        &lt;div class="bg-letter"&gt;T&lt;/div&gt;
        &lt;div class="card-header"&gt;
          &lt;div class="icon-box"&gt;&lt;i class="fa-solid fa-triangle-exclamation"&gt;&lt;/i&gt;&lt;/div&gt;
          &lt;div class="card-title"&gt;外部威胁 &lt;span&gt;Threats&lt;/span&gt;&lt;/div&gt;
        &lt;/div&gt;
        &lt;ul&gt;
          &lt;li&gt;&lt;strong&gt;地缘政治风险：&lt;/strong&gt; 贸易保护主义抬头，关税政策存在不确定性&lt;/li&gt;
          &lt;li&gt;&lt;strong&gt;汇率波动：&lt;/strong&gt; 汇率不稳定可能导致利润空间被大幅压缩&lt;/li&gt;
          &lt;li&gt;&lt;strong&gt;本土竞争加剧：&lt;/strong&gt; 当地巨头可能发起价格战或专利诉讼&lt;/li&gt;
          &lt;li&gt;&lt;strong&gt;准入标准提高：&lt;/strong&gt; 环保与碳排放标准日益严格，合规成本上升&lt;/li&gt;
        &lt;/ul&gt;
      &lt;/div&gt;
    &lt;/div&gt;
  &lt;/div&gt;
&lt;/body&gt;
&lt;/html&gt;</t>
  </si>
  <si>
    <t>对比燃油车与新能源车的使用成本，包含购车成本、能源成本、保养成本。</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</si>
  <si>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Layout */
    .container {
        display: grid;
        grid-template-rows: 80px 1fr;
        height: 100%;
        padding: 40px 60px;
        gap: 30px;
    }
    /* Header */
    .header {
        display: flex;
        justify-content: space-between;
        align-items: center;
        border-bottom: 2px solid #e0e0e0;
        padding-bottom: 20px;
    }
    .title-group h1 {
        font-size: 36px;
        font-weight: 700;
        color: #2c3e50;
        letter-spacing: 1px;
    }
    .title-group p {
        font-size: 18px;
        color: #7f8c8d;
        margin-top: 5px;
    }
    .header-icon {
        font-size: 40px;
        color: #009688;
    }
    /* Main Content Grid */
    .content {
        display: grid;
        grid-template-columns: 1fr 1.2fr;
        gap: 40px;
        height: 100%;
    }
    /* Left Column: Comparison Cards */
    .comparison-list {
        display: flex;
        flex-direction: column;
        justify-content: space-between;
        height: 100%;
    }
    .card {
        background: white;
        border-radius: 12px;
        padding: 25px;
        box-shadow: 0 4px 15px rgba(0,0,0,0.05);
        display: flex;
        flex-direction: column;
        justify-content: center;
        height: 31%; /* Distribute height evenly */
        position: relative;
        overflow: hidden;
        border-left: 6px solid transparent;
    }
    .card.purchase { border-left-color: #607D8B; }
    .card.energy { border-left-color: #FF5722; }
    .card.maintenance { border-left-color: #FFC107; }
    .card-header {
        display: flex;
        align-items: center;
        margin-bottom: 15px;
    }
    .card-icon {
        width: 40px;
        height: 40px;
        border-radius: 8px;
        display: flex;
        align-items: center;
        justify-content: center;
        margin-right: 15px;
        font-size: 18px;
        color: white;
    }
    .purchase .card-icon { background-color: #607D8B; }
    .energy .card-icon { background-color: #FF5722; }
    .maintenance .card-icon { background-color: #FFC107; }
    .card-title {
        font-size: 20px;
        font-weight: 700;
        color: #34495e;
    }
    /* Comparison Bars inside cards */
    .comp-row {
        display: flex;
        align-items: center;
        margin-bottom: 8px;
    }
    .comp-row:last-child { margin-bottom: 0; }
    .label {
        width: 80px;
        font-size: 14px;
        font-weight: 500;
        color: #555;
    }
    .bar-container {
        flex: 1;
        height: 12px;
        background-color: #eee;
        border-radius: 6px;
        margin: 0 15px;
        overflow: hidden;
    }
    .bar {
        height: 100%;
        border-radius: 6px;
    }
    .value {
        width: 60px;
        text-align: right;
        font-size: 14px;
        font-weight: 700;
        color: #333;
    }
    /* Colors for bars */
    .fuel-color { background-color: #FF7043; } /* Orange for Fuel */
    .nev-color { background-color: #009688; }  /* Teal for NEV */
    .fuel-text { color: #FF7043; }
    .nev-text { color: #009688; }
    /* Right Column: Chart */
    .chart-wrapper {
        background: white;
        border-radius: 16px;
        padding: 30px;
        box-shadow: 0 4px 20px rgba(0,0,0,0.06);
        display: flex;
        flex-direction: column;
    }
    .chart-title {
        font-size: 22px;
        font-weight: 700;
        color: #2c3e50;
        margin-bottom: 20px;
        padding-left: 10px;
        border-left: 5px solid #009688;
    }
    #costChart {
        flex: 1;
        width: 100%;
        height: 100%;
    }
    /* Legend Customization */
    .legend-custom {
        display: flex;
        gap: 20px;
        margin-bottom: 10px;
        font-size: 14px;
        color: #666;
    }
    .legend-item { display: flex; align-items: center; gap: 8px; }
    .dot { width: 12px; height: 12px; border-radius: 50%; }
  &lt;/style&gt;
&lt;/head&gt;
&lt;body&gt;
  &lt;div class="container"&gt;
    &lt;!-- Header --&gt;
    &lt;div class="header"&gt;
        &lt;div class="title-group"&gt;
            &lt;h1&gt;燃油车 vs 新能源车：使用成本对比&lt;/h1&gt;
            &lt;p&gt;全生命周期（5年/10万公里）费用分析&lt;/p&gt;
        &lt;/div&gt;
        &lt;div class="header-icon"&gt;
            &lt;i class="fa-solid fa-scale-balanced"&gt;&lt;/i&gt;
        &lt;/div&gt;
    &lt;/div&gt;
    &lt;!-- Content --&gt;
    &lt;div class="content"&gt;
        &lt;!-- Left: Detail Cards --&gt;
        &lt;div class="comparison-list"&gt;
            &lt;!-- Card 1: Purchase --&gt;
            &lt;div class="card purchase"&gt;
                &lt;div class="card-header"&gt;
                    &lt;div class="card-icon"&gt;&lt;i class="fa-solid fa-tag"&gt;&lt;/i&gt;&lt;/div&gt;
                    &lt;div class="card-title"&gt;购车成本 (Purchase)&lt;/div&gt;
                &lt;/div&gt;
                &lt;div class="comp-row"&gt;
                    &lt;span class="label"&gt;燃油车&lt;/span&gt;
                    &lt;div class="bar-container"&gt;&lt;div class="bar fuel-color" style="width: 70%;"&gt;&lt;/div&gt;&lt;/div&gt;
                    &lt;span class="value"&gt;中等&lt;/span&gt;
                &lt;/div&gt;
                &lt;div class="comp-row"&gt;
                    &lt;span class="label"&gt;新能源&lt;/span&gt;
                    &lt;div class="bar-container"&gt;&lt;div class="bar nev-color" style="width: 90%;"&gt;&lt;/div&gt;&lt;/div&gt;
                    &lt;span class="value"&gt;较高&lt;/span&gt;
                &lt;/div&gt;
                &lt;div style="margin-top: 8px; font-size: 12px; color: #888;"&gt;*同级别车型，新能源受电池成本影响初始价格略高&lt;/div&gt;
            &lt;/div&gt;
            &lt;!-- Card 2: Energy --&gt;
            &lt;div class="card energy"&gt;
                &lt;div class="card-header"&gt;
                    &lt;div class="card-icon"&gt;&lt;i class="fa-solid fa-gas-pump"&gt;&lt;/i&gt;&lt;/div&gt;
                    &lt;div class="card-title"&gt;能源成本 (Energy)&lt;/div&gt;
                &lt;/div&gt;
                &lt;div class="comp-row"&gt;
                    &lt;span class="label"&gt;燃油车&lt;/span&gt;
                    &lt;div class="bar-container"&gt;&lt;div class="bar fuel-color" style="width: 95%;"&gt;&lt;/div&gt;&lt;/div&gt;
                    &lt;span class="value"&gt;¥0.8/km&lt;/span&gt;
                &lt;/div&gt;
                &lt;div class="comp-row"&gt;
                    &lt;span class="label"&gt;新能源&lt;/span&gt;
                    &lt;div class="bar-container"&gt;&lt;div class="bar nev-color" style="width: 20%;"&gt;&lt;/div&gt;&lt;/div&gt;
                    &lt;span class="value"&gt;¥0.1/km&lt;/span&gt;
                &lt;/div&gt;
                &lt;div style="margin-top: 8px; font-size: 12px; color: #888;"&gt;*基于92号汽油与家用充电桩电价估算&lt;/div&gt;
            &lt;/div&gt;
            &lt;!-- Card 3: Maintenance --&gt;
            &lt;div class="card maintenance"&gt;
                &lt;div class="card-header"&gt;
                    &lt;div class="card-icon"&gt;&lt;i class="fa-solid fa-wrench"&gt;&lt;/i&gt;&lt;/div&gt;
                    &lt;div class="card-title"&gt;保养成本 (Maintenance)&lt;/div&gt;
                &lt;/div&gt;
                &lt;div class="comp-row"&gt;
                    &lt;span class="label"&gt;燃油车&lt;/span&gt;
                    &lt;div class="bar-container"&gt;&lt;div class="bar fuel-color" style="width: 80%;"&gt;&lt;/div&gt;&lt;/div&gt;
                    &lt;span class="value"&gt;复杂&lt;/span&gt;
                &lt;/div&gt;
                &lt;div class="comp-row"&gt;
                    &lt;span class="label"&gt;新能源&lt;/span&gt;
                    &lt;div class="bar-container"&gt;&lt;div class="bar nev-color" style="width: 30%;"&gt;&lt;/div&gt;&lt;/div&gt;
                    &lt;span class="value"&gt;简单&lt;/span&gt;
                &lt;/div&gt;
                &lt;div style="margin-top: 8px; font-size: 12px; color: #888;"&gt;*新能源车结构简单，无机油机滤等常规消耗&lt;/div&gt;
            &lt;/div&gt;
        &lt;/div&gt;
        &lt;!-- Right: Chart --&gt;
        &lt;div class="chart-wrapper"&gt;
            &lt;div class="chart-title"&gt;5年总拥有成本 (TCO) 构成分析&lt;/div&gt;
            &lt;div class="legend-custom"&gt;
                &lt;div class="legend-item"&gt;&lt;div class="dot" style="background: #607D8B;"&gt;&lt;/div&gt;购车&lt;/div&gt;
                &lt;div class="legend-item"&gt;&lt;div class="dot" style="background: #FF7043;"&gt;&lt;/div&gt;能源 (5年)&lt;/div&gt;
                &lt;div class="legend-item"&gt;&lt;div class="dot" style="background: #FFC107;"&gt;&lt;/div&gt;保养 (5年)&lt;/div&gt;
            &lt;/div&gt;
            &lt;div id="costChart"&gt;&lt;/div&gt;
        &lt;/div&gt;
    &lt;/div&gt;
  &lt;/div&gt;
  &lt;script&gt;
    // Initialize ECharts
    var chartDom = document.getElementById('costChart');
    var myChart = echarts.init(chartDom);
    var option;
    option = {
        animation: false, // Strictly disable animation
        tooltip: {
            trigger: 'axis',
            axisPointer: { type: 'shadow' }
        },
        grid: {
            left: '3%',
            right: '4%',
            bottom: '3%',
            top: '10%',
            containLabel: true
        },
        xAxis: {
            type: 'value',
            name: '总费用 (万元)',
            axisLine: { show: false },
            axisTick: { show: false },
            splitLine: { lineStyle: { type: 'dashed', color: '#eee' } }
        },
        yAxis: {
            type: 'category',
            data: ['新能源车 (NEV)', '燃油车 (ICE)'],
            axisTick: { show: false },
            axisLine: { show: false },
            axisLabel: {
                fontSize: 16,
                fontWeight: 'bold',
                color: '#333'
            }
        },
        series: [
            {
                name: '购车成本',
                type: 'bar',
                stack: 'total',
                label: {
                    show: true,
                    formatter: '{c}万'
                },
                itemStyle: { color: '#607D8B' },
                barWidth: 50,
                data: [18.0, 15.0] // NEV, ICE
            },
            {
                name: '能源成本',
                type: 'bar',
                stack: 'total',
                label: {
                    show: true,
                    formatter: '{c}万'
                },
                itemStyle: { color: '#FF7043' }, // Orange
                data: [1.5, 8.0] // NEV (Low), ICE (High)
            },
            {
                name: '保养成本',
                type: 'bar',
                stack: 'total',
                label: {
                    show: true,
                    formatter: '{c}万'
                },
                itemStyle: { color: '#FFC107' }, // Amber
                data: [0.5, 2.0] // NEV (Low), ICE (High)
            }
        ]
    };
    myChart.setOption(option);
  &lt;/script&gt;
&lt;/body&gt;
&lt;/html&gt;</t>
  </si>
  <si>
    <t>分析公有云、私有云和混合云三种部署方式的区别，列出各自的适用场景。</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</si>
  <si>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:root {
      --bg-color: #f0f2f5;
      --text-main: #1f2937;
      --text-sub: #4b5563;
      /* Color Palette - Avoiding Blue/Purple gradients */
      --public-color: #059669; /* Emerald Green */
      --public-bg: #ecfdf5;
      --private-color: #334155; /* Slate Dark */
      --private-bg: #e2e8f0;
      --hybrid-color: #d97706; /* Amber/Orange */
      --hybrid-bg: #fffbeb;
      --card-shadow: 0 10px 15px -3px rgba(0, 0, 0, 0.1), 0 4px 6px -2px rgba(0, 0, 0, 0.05);
    }
    * { margin: 0; padding: 0; box-sizing: border-box; }
    html, body { 
      width: 1280px; 
      height: 720px; 
      overflow: hidden; 
      font-family: 'Noto Sans SC', sans-serif; 
      background-color: var(--bg-color);
      color: var(--text-main);
    }
    .container {
      display: grid;
      grid-template-rows: 80px 1fr;
      height: 100%;
      padding: 40px 60px;
      gap: 30px;
    }
    /* Header */
    header {
      display: flex;
      justify-content: space-between;
      align-items: center;
      border-bottom: 2px solid #e5e7eb;
      padding-bottom: 20px;
    }
    h1 {
      font-size: 36px;
      font-weight: 900;
      color: #111827;
      letter-spacing: -0.5px;
    }
    .subtitle {
      font-size: 18px;
      color: var(--text-sub);
      font-weight: 500;
      background: #e5e7eb;
      padding: 6px 16px;
      border-radius: 20px;
    }
    /* Main Content Grid */
    .content-grid {
      display: grid;
      grid-template-columns: 1fr 1fr 1fr 320px; /* 3 Cards + 1 Chart Column */
      gap: 24px;
      height: 100%;
    }
    /* Cards */
    .card {
      background: white;
      border-radius: 16px;
      padding: 24px;
      display: flex;
      flex-direction: column;
      box-shadow: var(--card-shadow);
      position: relative;
      overflow: hidden;
      border-top: 6px solid transparent;
    }
    .card::before {
      content: '';
      position: absolute;
      top: 0; right: 0;
      width: 100px;
      height: 100px;
      background: linear-gradient(135deg, transparent 50%, rgba(0,0,0,0.03) 50%);
      pointer-events: none;
    }
    .card-header {
      display: flex;
      align-items: center;
      margin-bottom: 20px;
      gap: 12px;
    }
    .icon-box {
      width: 48px;
      height: 48px;
      border-radius: 10px;
      display: flex;
      align-items: center;
      justify-content: center;
      font-size: 20px;
    }
    .card-title {
      font-size: 22px;
      font-weight: 700;
    }
    .feature-list {
      list-style: none;
      margin-bottom: 20px;
      flex-grow: 1;
    }
    .feature-list li {
      margin-bottom: 12px;
      font-size: 15px;
      color: var(--text-sub);
      display: flex;
      align-items: flex-start;
      line-height: 1.5;
    }
    .feature-list li i {
      margin-right: 10px;
      margin-top: 4px;
      font-size: 12px;
    }
    .scenario-box {
      background: #f9fafb;
      border-radius: 8px;
      padding: 16px;
      border: 1px solid #e5e7eb;
    }
    .scenario-title {
      font-size: 14px;
      font-weight: 700;
      margin-bottom: 8px;
      text-transform: uppercase;
      letter-spacing: 0.5px;
      color: #6b7280;
    }
    .tags {
      display: flex;
      flex-wrap: wrap;
      gap: 8px;
    }
    .tag {
      font-size: 13px;
      padding: 4px 10px;
      border-radius: 4px;
      font-weight: 500;
    }
    /* Specific Card Styles */
    .card.public { border-color: var(--public-color); }
    .card.public .icon-box { background: var(--public-bg); color: var(--public-color); }
    .card.public .card-title { color: var(--public-color); }
    .card.public .feature-list li i { color: var(--public-color); }
    .card.public .tag { background: var(--public-bg); color: var(--public-color); }
    .card.private { border-color: var(--private-color); }
    .card.private .icon-box { background: var(--private-bg); color: var(--private-color); }
    .card.private .card-title { color: var(--private-color); }
    .card.private .feature-list li i { color: var(--private-color); }
    .card.private .tag { background: var(--private-bg); color: var(--private-color); }
    .card.hybrid { border-color: var(--hybrid-color); }
    .card.hybrid .icon-box { background: var(--hybrid-bg); color: var(--hybrid-color); }
    .card.hybrid .card-title { color: var(--hybrid-color); }
    .card.hybrid .feature-list li i { color: var(--hybrid-color); }
    .card.hybrid .tag { background: var(--hybrid-bg); color: var(--hybrid-color); }
    /* Chart Section */
    .chart-section {
      background: white;
      border-radius: 16px;
      padding: 20px;
      box-shadow: var(--card-shadow);
      display: flex;
      flex-direction: column;
      align-items: center;
    }
    .chart-title {
      font-size: 18px;
      font-weight: 700;
      color: #111827;
      margin-bottom: 10px;
      width: 100%;
      text-align: center;
      border-bottom: 1px solid #f3f4f6;
      padding-bottom: 10px;
    }
    #radarChart {
      width: 280px;
      height: 320px;
    }
    .legend-box {
      width: 100%;
      margin-top: 10px;
    }
    .legend-item {
      display: flex;
      align-items: center;
      font-size: 13px;
      margin-bottom: 6px;
      color: var(--text-sub);
    }
    .dot { width: 10px; height: 10px; border-radius: 50%; margin-right: 8px; }
  &lt;/style&gt;
&lt;/head&gt;
&lt;body&gt;
  &lt;div class="container"&gt;
    &lt;header&gt;
      &lt;h1&gt;云部署模式对比分析&lt;/h1&gt;
      &lt;div class="subtitle"&gt;Public vs. Private vs. Hybrid&lt;/div&gt;
    &lt;/header&gt;
    &lt;div class="content-grid"&gt;
      &lt;!-- Public Cloud --&gt;
      &lt;div class="card public"&gt;
        &lt;div class="card-header"&gt;
          &lt;div class="icon-box"&gt;&lt;i class="fa-solid fa-cloud"&gt;&lt;/i&gt;&lt;/div&gt;
          &lt;div class="card-title"&gt;公有云&lt;/div&gt;
        &lt;/div&gt;
        &lt;ul class="feature-list"&gt;
          &lt;li&gt;&lt;i class="fa-solid fa-check"&gt;&lt;/i&gt; &lt;strong&gt;资源共享：&lt;/strong&gt; 多租户架构，资源池化&lt;/li&gt;
          &lt;li&gt;&lt;i class="fa-solid fa-check"&gt;&lt;/i&gt; &lt;strong&gt;成本模式：&lt;/strong&gt; OPEX（运营支出），按需付费&lt;/li&gt;
          &lt;li&gt;&lt;i class="fa-solid fa-check"&gt;&lt;/i&gt; &lt;strong&gt;维护：&lt;/strong&gt; 云服务商全权负责运维&lt;/li&gt;
          &lt;li&gt;&lt;i class="fa-solid fa-check"&gt;&lt;/i&gt; &lt;strong&gt;扩展性：&lt;/strong&gt; 近乎无限的弹性伸缩&lt;/li&gt;
        &lt;/ul&gt;
        &lt;div class="scenario-box"&gt;
          &lt;div class="scenario-title"&gt;适用场景&lt;/div&gt;
          &lt;div class="tags"&gt;
            &lt;span class="tag"&gt;初创企业&lt;/span&gt;
            &lt;span class="tag"&gt;SaaS 应用&lt;/span&gt;
            &lt;span class="tag"&gt;开发测试&lt;/span&gt;
            &lt;span class="tag"&gt;Web 托管&lt;/span&gt;
          &lt;/div&gt;
        &lt;/div&gt;
      &lt;/div&gt;
      &lt;!-- Private Cloud --&gt;
      &lt;div class="card private"&gt;
        &lt;div class="card-header"&gt;
          &lt;div class="icon-box"&gt;&lt;i class="fa-solid fa-server"&gt;&lt;/i&gt;&lt;/div&gt;
          &lt;div class="card-title"&gt;私有云&lt;/div&gt;
        &lt;/div&gt;
        &lt;ul class="feature-list"&gt;
          &lt;li&gt;&lt;i class="fa-solid fa-check"&gt;&lt;/i&gt; &lt;strong&gt;资源独享：&lt;/strong&gt; 单一租户，物理隔离&lt;/li&gt;
          &lt;li&gt;&lt;i class="fa-solid fa-check"&gt;&lt;/i&gt; &lt;strong&gt;成本模式：&lt;/strong&gt; CAPEX（资本支出），前期投入大&lt;/li&gt;
          &lt;li&gt;&lt;i class="fa-solid fa-check"&gt;&lt;/i&gt; &lt;strong&gt;控制力：&lt;/strong&gt; 完全自主的控制权与定制化&lt;/li&gt;
          &lt;li&gt;&lt;i class="fa-solid fa-check"&gt;&lt;/i&gt; &lt;strong&gt;安全性：&lt;/strong&gt; 极高的数据隐私与合规性&lt;/li&gt;
        &lt;/ul&gt;
        &lt;div class="scenario-box"&gt;
          &lt;div class="scenario-title"&gt;适用场景&lt;/div&gt;
          &lt;div class="tags"&gt;
            &lt;span class="tag"&gt;政府机构&lt;/span&gt;
            &lt;span class="tag"&gt;金融银行&lt;/span&gt;
            &lt;span class="tag"&gt;核心数据&lt;/span&gt;
            &lt;span class="tag"&gt;合规要求高&lt;/span&gt;
          &lt;/div&gt;
        &lt;/div&gt;
      &lt;/div&gt;
      &lt;!-- Hybrid Cloud --&gt;
      &lt;div class="card hybrid"&gt;
        &lt;div class="card-header"&gt;
          &lt;div class="icon-box"&gt;&lt;i class="fa-solid fa-network-wired"&gt;&lt;/i&gt;&lt;/div&gt;
          &lt;div class="card-title"&gt;混合云&lt;/div&gt;
        &lt;/div&gt;
        &lt;ul class="feature-list"&gt;
          &lt;li&gt;&lt;i class="fa-solid fa-check"&gt;&lt;/i&gt; &lt;strong&gt;架构融合：&lt;/strong&gt; 结合公有云与私有云优势&lt;/li&gt;
          &lt;li&gt;&lt;i class="fa-solid fa-check"&gt;&lt;/i&gt; &lt;strong&gt;灵活性：&lt;/strong&gt; 负载在不同环境间迁移&lt;/li&gt;
          &lt;li&gt;&lt;i class="fa-solid fa-check"&gt;&lt;/i&gt; &lt;strong&gt;复杂性：&lt;/strong&gt; 架构与管理难度较高&lt;/li&gt;
          &lt;li&gt;&lt;i class="fa-solid fa-check"&gt;&lt;/i&gt; &lt;strong&gt;策略：&lt;/strong&gt; 敏感数据本地化，算力云端化&lt;/li&gt;
        &lt;/ul&gt;
        &lt;div class="scenario-box"&gt;
          &lt;div class="scenario-title"&gt;适用场景&lt;/div&gt;
          &lt;div class="tags"&gt;
            &lt;span class="tag"&gt;业务爆发&lt;/span&gt;
            &lt;span class="tag"&gt;灾备容灾&lt;/span&gt;
            &lt;span class="tag"&gt;逐步上云&lt;/span&gt;
            &lt;span class="tag"&gt;法律合规&lt;/span&gt;
          &lt;/div&gt;
        &lt;/div&gt;
      &lt;/div&gt;
      &lt;!-- Analysis Chart --&gt;
      &lt;div class="chart-section"&gt;
        &lt;div class="chart-title"&gt;多维能力评估&lt;/div&gt;
        &lt;div id="radarChart"&gt;&lt;/div&gt;
        &lt;div class="legend-box"&gt;
          &lt;div class="legend-item"&gt;&lt;div class="dot" style="background: #059669;"&gt;&lt;/div&gt; 公有云：高扩展，低成本&lt;/div&gt;
          &lt;div class="legend-item"&gt;&lt;div class="dot" style="background: #334155;"&gt;&lt;/div&gt; 私有云：高安全，强控制&lt;/div&gt;
          &lt;div class="legend-item"&gt;&lt;div class="dot" style="background: #d97706;"&gt;&lt;/div&gt; 混合云：均衡，高灵活&lt;/div&gt;
        &lt;/div&gt;
      &lt;/div&gt;
    &lt;/div&gt;
  &lt;/div&gt;
  &lt;script&gt;
    // Initialize ECharts
    var chartDom = document.getElementById('radarChart');
    var myChart = echarts.init(chartDom);
    var option;
    option = {
      animation: false, // STRICTLY DISABLED
      radar: {
        indicator: [
          { name: '成本效益', max: 100 },
          { name: '扩展能力', max: 100 },
          { name: '数据安全', max: 100 },
          { name: '定制控制', max: 100 },
          { name: '部署速度', max: 100 }
        ],
        radius: '65%',
        center: ['50%', '50%'],
        splitNumber: 4,
        axisName: {
          color: '#6b7280',
          fontSize: 12,
          fontWeight: 'bold'
        },
        splitArea: {
          areaStyle: {
            color: ['#f8fafc', '#f1f5f9', '#e2e8f0', '#cbd5e1'],
            shadowColor: 'rgba(0, 0, 0, 0.1)',
            shadowBlur: 10
          }
        }
      },
      series: [
        {
          name: 'Cloud Comparison',
          type: 'radar',
          data: [
            {
              value: [95, 100, 60, 40, 95],
              name: '公有云',
              itemStyle: { color: '#059669' },
              areaStyle: { color: 'rgba(5, 150, 105, 0.2)' },
              symbol: 'none'
            },
            {
              value: [40, 50, 95, 100, 40],
              name: '私有云',
              itemStyle: { color: '#334155' },
              areaStyle: { color: 'rgba(51, 65, 85, 0.2)' },
              symbol: 'none'
            },
            {
              value: [70, 80, 85, 75, 60],
              name: '混合云',
              itemStyle: { color: '#d97706' },
              areaStyle: { color: 'rgba(217, 119, 6, 0.2)' },
              symbol: 'none'
            }
          ]
        }
      ]
    };
    myChart.setOption(option);
  &lt;/script&gt;
&lt;/body&gt;
&lt;/html&gt;</t>
  </si>
  <si>
    <t>比较敏捷开发（Agile）与瀑布模型（Waterfall）的流程差异及优缺点。</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</si>
  <si>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背景装饰 */
    .bg-shape {
      position: absolute;
      top: 0;
      left: 0;
      width: 100%;
      height: 300px;
      background: linear-gradient(135deg, #e0e4e8 0%, #f0f2f5 100%);
      z-index: -1;
      border-bottom-right-radius: 50% 100px;
      border-bottom-left-radius: 50% 100px;
    }
    /* 标题区域 */
    header {
      padding: 40px 60px 20px;
      display: flex;
      justify-content: space-between;
      align-items: center;
    }
    h1 {
      font-size: 42px;
      font-weight: 900;
      color: #2c3e50;
      letter-spacing: -1px;
    }
    .subtitle {
      font-size: 20px;
      color: #7f8c8d;
      font-weight: 500;
      margin-top: 5px;
    }
    .header-icon {
      font-size: 40px;
      color: #bdc3c7;
    }
    /* 主内容布局 */
    .container {
      display: flex;
      padding: 10px 60px 50px;
      height: 600px;
      gap: 30px;
      align-items: stretch;
    }
    /* 卡片通用样式 */
    .card {
      background: #fff;
      border-radius: 20px;
      box-shadow: 0 10px 30px rgba(0,0,0,0.06);
      flex: 1;
      display: flex;
      flex-direction: column;
      overflow: hidden;
      position: relative;
    }
    .card-header {
      padding: 25px;
      color: #fff;
      display: flex;
      align-items: center;
      gap: 15px;
    }
    .card-header h2 {
      font-size: 28px;
      font-weight: 700;
    }
    .card-header i {
      font-size: 24px;
      opacity: 0.9;
    }
    /* 瀑布流特定样式 */
    .waterfall .card-header {
      background: linear-gradient(135deg, #2c3e50 0%, #34495e 100%);
    }
    .waterfall .process-step {
      border-left: 3px solid #2c3e50;
    }
    /* 敏捷特定样式 */
    .agile .card-header {
      background: linear-gradient(135deg, #27ae60 0%, #2ecc71 100%);
    }
    .agile .process-step {
      border-left: 3px dashed #27ae60;
    }
    /* 卡片内容 */
    .card-body {
      padding: 25px;
      flex: 1;
      display: flex;
      flex-direction: column;
      justify-content: space-between;
    }
    /* 流程展示 */
    .process-flow {
      margin-bottom: 20px;
    }
    .process-title {
      font-size: 14px;
      text-transform: uppercase;
      color: #95a5a6;
      font-weight: 700;
      margin-bottom: 15px;
      letter-spacing: 1px;
    }
    .steps {
      display: flex;
      flex-direction: column;
      gap: 12px;
    }
    .step {
      display: flex;
      align-items: center;
      gap: 12px;
      font-size: 16px;
      font-weight: 500;
      color: #34495e;
    }
    .step i {
      width: 24px;
      text-align: center;
      font-size: 14px;
    }
    .waterfall .step i { color: #2c3e50; }
    .agile .step i { color: #27ae60; }
    /* 优缺点列表 */
    .pros-cons {
      background: #f8f9fa;
      border-radius: 12px;
      padding: 20px;
    }
    .list-group {
      margin-bottom: 15px;
    }
    .list-group:last-child { margin-bottom: 0; }
    .list-title {
      font-size: 14px;
      font-weight: 700;
      margin-bottom: 8px;
      display: flex;
      align-items: center;
      gap: 8px;
    }
    .pros .list-title { color: #27ae60; }
    .cons .list-title { color: #c0392b; }
    .list-item {
      font-size: 14px;
      color: #555;
      margin-bottom: 6px;
      padding-left: 24px;
      position: relative;
      line-height: 1.4;
    }
    .list-item::before {
      content: "•";
      position: absolute;
      left: 8px;
      font-weight: bold;
    }
    /* 中间图表区域 */
    .center-panel {
      flex: 0.8;
      display: flex;
      flex-direction: column;
      justify-content: center;
      align-items: center;
      background: #fff;
      border-radius: 20px;
      box-shadow: 0 10px 30px rgba(0,0,0,0.06);
      padding: 20px;
    }
    .chart-title {
      font-size: 18px;
      font-weight: 700;
      color: #2c3e50;
      margin-bottom: 10px;
      text-align: center;
    }
    #comparisonChart {
      width: 100%;
      height: 350px;
    }
    .vs-badge {
      width: 60px;
      height: 60px;
      background: #ecf0f1;
      border-radius: 50%;
      display: flex;
      align-items: center;
      justify-content: center;
      font-weight: 900;
      font-size: 24px;
      color: #7f8c8d;
      margin-top: -20px;
      margin-bottom: 10px;
      border: 4px solid #fff;
      box-shadow: 0 4px 10px rgba(0,0,0,0.1);
    }
    /* 底部标签 */
    .tag-container {
      display: flex;
      gap: 10px;
      justify-content: center;
      margin-top: 20px;
      width: 100%;
    }
    .tag {
      padding: 6px 12px;
      border-radius: 6px;
      font-size: 12px;
      font-weight: 600;
      background: #f1f2f6;
      color: #7f8c8d;
    }
  &lt;/style&gt;
&lt;/head&gt;
&lt;body&gt;
  &lt;div class="bg-shape"&gt;&lt;/div&gt;
  &lt;header&gt;
    &lt;div&gt;
      &lt;h1&gt;Agile vs. Waterfall&lt;/h1&gt;
      &lt;div class="subtitle"&gt;软件开发流程与方法论深度对比&lt;/div&gt;
    &lt;/div&gt;
    &lt;div class="header-icon"&gt;
      &lt;i class="fa-solid fa-code-compare"&gt;&lt;/i&gt;
    &lt;/div&gt;
  &lt;/header&gt;
  &lt;div class="container"&gt;
    &lt;!-- 瀑布模型卡片 --&gt;
    &lt;div class="card waterfall"&gt;
      &lt;div class="card-header"&gt;
        &lt;i class="fa-solid fa-layer-group"&gt;&lt;/i&gt;
        &lt;h2&gt;Waterfall&lt;/h2&gt;
      &lt;/div&gt;
      &lt;div class="card-body"&gt;
        &lt;div class="process-flow"&gt;
          &lt;div class="process-title"&gt;线性流程 (Linear)&lt;/div&gt;
          &lt;div class="steps"&gt;
            &lt;div class="step"&gt;&lt;i class="fa-solid fa-magnifying-glass"&gt;&lt;/i&gt; 需求分析&lt;/div&gt;
            &lt;div class="step"&gt;&lt;i class="fa-solid fa-pen-ruler"&gt;&lt;/i&gt; 系统设计&lt;/div&gt;
            &lt;div class="step"&gt;&lt;i class="fa-solid fa-code"&gt;&lt;/i&gt; 开发实施&lt;/div&gt;
            &lt;div class="step"&gt;&lt;i class="fa-solid fa-vial"&gt;&lt;/i&gt; 测试验证&lt;/div&gt;
            &lt;div class="step"&gt;&lt;i class="fa-solid fa-rocket"&gt;&lt;/i&gt; 部署维护&lt;/div&gt;
          &lt;/div&gt;
        &lt;/div&gt;
        &lt;div class="pros-cons"&gt;
          &lt;div class="list-group pros"&gt;
            &lt;div class="list-title"&gt;&lt;i class="fa-solid fa-thumbs-up"&gt;&lt;/i&gt; 优点&lt;/div&gt;
            &lt;div class="list-item"&gt;阶段清晰，里程碑明确&lt;/div&gt;
            &lt;div class="list-item"&gt;文档详尽，易于交接&lt;/div&gt;
            &lt;div class="list-item"&gt;预算和时间表可预测性强&lt;/div&gt;
          &lt;/div&gt;
          &lt;div class="list-group cons"&gt;
            &lt;div class="list-title"&gt;&lt;i class="fa-solid fa-thumbs-down"&gt;&lt;/i&gt; 缺点&lt;/div&gt;
            &lt;div class="list-item"&gt;缺乏灵活性，变更成本高&lt;/div&gt;
            &lt;div class="list-item"&gt;用户反馈滞后（直到最后）&lt;/div&gt;
          &lt;/div&gt;
        &lt;/div&gt;
      &lt;/div&gt;
    &lt;/div&gt;
    &lt;!-- 中间对比图表 --&gt;
    &lt;div class="center-panel"&gt;
      &lt;div class="vs-badge"&gt;VS&lt;/div&gt;
      &lt;div class="chart-title"&gt;核心维度对比&lt;/div&gt;
      &lt;div id="comparisonChart"&gt;&lt;/div&gt;
      &lt;div class="tag-container"&gt;
        &lt;div class="tag"&gt;适用场景&lt;/div&gt;
      &lt;/div&gt;
      &lt;div style="text-align: center; font-size: 13px; color: #666; margin-top: 10px; line-height: 1.6;"&gt;
        &lt;strong&gt;Waterfall:&lt;/strong&gt; 需求明确、变更少的大型项目&lt;br&gt;
        &lt;strong&gt;Agile:&lt;/strong&gt; 需求快速变化、需快速迭代的创新项目
      &lt;/div&gt;
    &lt;/div&gt;
    &lt;!-- 敏捷开发卡片 --&gt;
    &lt;div class="card agile"&gt;
      &lt;div class="card-header"&gt;
        &lt;i class="fa-solid fa-arrows-spin"&gt;&lt;/i&gt;
        &lt;h2&gt;Agile&lt;/h2&gt;
      &lt;/div&gt;
      &lt;div class="card-body"&gt;
        &lt;div class="process-flow"&gt;
          &lt;div class="process-title"&gt;迭代循环 (Iterative)&lt;/div&gt;
          &lt;div class="steps"&gt;
            &lt;div class="step"&gt;&lt;i class="fa-solid fa-list-check"&gt;&lt;/i&gt; 待办事项 (Backlog)&lt;/div&gt;
            &lt;div class="step"&gt;&lt;i class="fa-solid fa-person-running"&gt;&lt;/i&gt; 冲刺规划 (Sprint Plan)&lt;/div&gt;
            &lt;div class="step"&gt;&lt;i class="fa-solid fa-laptop-code"&gt;&lt;/i&gt; 开发与测试 (Dev/Test)&lt;/div&gt;
            &lt;div class="step"&gt;&lt;i class="fa-solid fa-eye"&gt;&lt;/i&gt; 评审与回顾 (Review)&lt;/div&gt;
            &lt;div class="step"&gt;&lt;i class="fa-solid fa-repeat"&gt;&lt;/i&gt; 快速迭代 (Repeat)&lt;/div&gt;
          &lt;/div&gt;
        &lt;/div&gt;
        &lt;div class="pros-cons"&gt;
          &lt;div class="list-group pros"&gt;
            &lt;div class="list-title"&gt;&lt;i class="fa-solid fa-thumbs-up"&gt;&lt;/i&gt; 优点&lt;/div&gt;
            &lt;div class="list-item"&gt;拥抱变化，灵活性极高&lt;/div&gt;
            &lt;div class="list-item"&gt;持续交付，客户反馈及时&lt;/div&gt;
            &lt;div class="list-item"&gt;问题发现早，风险分散&lt;/div&gt;
          &lt;/div&gt;
          &lt;div class="list-group cons"&gt;
            &lt;div class="list-title"&gt;&lt;i class="fa-solid fa-thumbs-down"&gt;&lt;/i&gt; 缺点&lt;/div&gt;
            &lt;div class="list-item"&gt;文档可能不完整&lt;/div&gt;
            &lt;div class="list-item"&gt;范围蔓延风险，总成本难控&lt;/div&gt;
          &lt;/div&gt;
        &lt;/div&gt;
      &lt;/div&gt;
    &lt;/div&gt;
  &lt;/div&gt;
  &lt;script src="https://cdnjs.cloudflare.com/ajax/libs/echarts/5.4.3/echarts.min.js"&gt;&lt;/script&gt;
  &lt;script&gt;
    // 初始化 ECharts 实例
    var chartDom = document.getElementById('comparisonChart');
    var myChart = echarts.init(chartDom);
    var option;
    option = {
      animation: false, // 禁止动画
      color: ['#2c3e50', '#27ae60'],
      tooltip: {
        trigger: 'item'
      },
      legend: {
        data: ['Waterfall', 'Agile'],
        bottom: 0,
        icon: 'circle'
      },
      radar: {
        indicator: [
          { name: '灵活性\nFlexibility', max: 100 },
          { name: '文档完整性\nDocumentation', max: 100 },
          { name: '预算控制\nBudget Control', max: 100 },
          { name: '客户参与\nClient Inv.', max: 100 },
          { name: '交付速度\nSpeed', max: 100 }
        ],
        radius: '65%',
        splitNumber: 4,
        axisName: {
          color: '#666',
          fontSize: 12,
          fontWeight: 'bold'
        },
        splitArea: {
          areaStyle: {
            color: ['#f8f9fa', '#fff'],
            shadowColor: 'rgba(0, 0, 0, 0.1)',
            shadowBlur: 10
          }
        }
      },
      series: [
        {
          name: 'Methodology Comparison',
          type: 'radar',
          data: [
            {
              value: [20, 95, 90, 30, 40],
              name: 'Waterfall',
              areaStyle: {
                color: 'rgba(44, 62, 80, 0.3)'
              },
              lineStyle: {
                width: 2
              },
              symbol: 'circle',
              symbolSize: 6
            },
            {
              value: [95, 40, 50, 95, 90],
              name: 'Agile',
              areaStyle: {
                color: 'rgba(39, 174, 96, 0.3)'
              },
              lineStyle: {
                width: 2
              },
              symbol: 'circle',
              symbolSize: 6
            }
          ]
        }
      ]
    };
    option &amp;&amp; myChart.setOption(option);
  &lt;/script&gt;
&lt;/body&gt;
&lt;/html&gt;</t>
  </si>
  <si>
    <t>对比2023年与2024年的营销策略，指出三个主要的变化点。</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</si>
  <si>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.container {
        display: grid;
        grid-template-rows: 100px 1fr;
        grid-template-columns: 1fr 400px;
        gap: 30px;
        padding: 50px 60px;
        height: 100%;
        background: linear-gradient(135deg, #ffffff 0%, #f0f2f5 100%);
    }
    /* 标题区域 */
    .header {
        grid-column: 1 / -1;
        display: flex;
        justify-content: space-between;
        align-items: flex-end;
        border-bottom: 2px solid #e5e7eb;
        padding-bottom: 20px;
    }
    .title-group h1 {
        font-size: 42px;
        font-weight: 900;
        color: #111827;
        letter-spacing: -1px;
        margin-bottom: 8px;
    }
    .title-group h1 span {
        color: #0d9488; /* Teal color */
    }
    .title-group p {
        font-size: 18px;
        color: #6b7280;
        font-weight: 500;
    }
    .year-badge {
        background: #0f766e;
        color: white;
        padding: 8px 20px;
        border-radius: 50px;
        font-weight: 700;
        font-size: 16px;
        box-shadow: 0 4px 6px -1px rgba(15, 118, 110, 0.2);
    }
    /* 左侧内容区：三个变化点 */
    .content-area {
        display: flex;
        flex-direction: column;
        justify-content: space-between;
        padding-right: 20px;
    }
    .strategy-card {
        background: white;
        border-radius: 16px;
        padding: 25px 30px;
        display: flex;
        align-items: center;
        box-shadow: 0 10px 15px -3px rgba(0, 0, 0, 0.05), 0 4px 6px -2px rgba(0, 0, 0, 0.025);
        border-left: 6px solid #cbd5e1; /* Default grey border */
        height: 140px;
        position: relative;
        overflow: hidden;
    }
    .strategy-card.highlight {
        border-left-color: #0d9488;
    }
    /* 卡片内部布局 */
    .card-icon {
        width: 60px;
        height: 60px;
        background: #f3f4f6;
        border-radius: 12px;
        display: flex;
        align-items: center;
        justify-content: center;
        font-size: 24px;
        color: #4b5563;
        margin-right: 30px;
        flex-shrink: 0;
    }
    .card-content {
        flex: 1;
        display: flex;
        align-items: center;
        justify-content: space-between;
    }
    .year-block {
        width: 35%;
    }
    .year-label {
        font-size: 12px;
        font-weight: 700;
        text-transform: uppercase;
        letter-spacing: 1px;
        margin-bottom: 4px;
        display: block;
    }
    .year-2023 .year-label { color: #9ca3af; }
    .year-2023 h3 { color: #6b7280; font-size: 20px; font-weight: 500; }
    .year-2024 .year-label { color: #0d9488; }
    .year-2024 h3 { color: #111827; font-size: 22px; font-weight: 700; }
    .year-2024 p { font-size: 14px; color: #4b5563; margin-top: 4px; line-height: 1.4; }
    .arrow-divider {
        color: #d1d5db;
        font-size: 20px;
        margin: 0 20px;
    }
    /* 右侧图表区 */
    .chart-area {
        background: white;
        border-radius: 20px;
        padding: 20px;
        box-shadow: 0 20px 25px -5px rgba(0, 0, 0, 0.05);
        display: flex;
        flex-direction: column;
        align-items: center;
        justify-content: center;
        position: relative;
        overflow: hidden; /* 防止背景图形溢出 */
    }
    .chart-title {
        position: absolute;
        top: 25px;
        left: 25px;
        font-size: 18px;
        font-weight: 700;
        color: #374151;
        z-index: 10; /* 确保文字在背景之上 */
    }
    #radarChart {
        width: 100%;
        height: 340px; /* 稍微减小高度以避免拥挤 */
        margin-top: 20px; /* 增加顶部间距，避免与标题重叠 */
        position: relative;
        z-index: 10; /* 确保图表在背景之上 */
    }
    .legend-custom {
        display: flex;
        gap: 20px;
        margin-top: 10px;
        position: relative;
        z-index: 10; /* 修复：确保图例文字在背景图形之上 */
    }
    .legend-item {
        display: flex;
        align-items: center;
        font-size: 14px;
        color: #4b5563;
        font-weight: 500;
    }
    .dot {
        width: 10px;
        height: 10px;
        border-radius: 50%;
        margin-right: 8px;
    }
    /* 装饰元素 */
    .bg-shape {
        position: absolute;
        bottom: -50px;
        right: -50px;
        width: 300px;
        height: 300px;
        background: radial-gradient(circle, rgba(13, 148, 136, 0.05) 0%, rgba(255,255,255,0) 70%);
        z-index: 1; /* 修复：置于底层 */
        pointer-events: none;
    }
  &lt;/style&gt;
&lt;/head&gt;
&lt;body&gt;
&lt;div class="container"&gt;
    &lt;!-- 头部 --&gt;
    &lt;div class="header"&gt;
        &lt;div class="title-group"&gt;
            &lt;h1&gt;2023 vs &lt;span&gt;2024&lt;/span&gt; 营销策略演进&lt;/h1&gt;
            &lt;p&gt;从流量红利向品牌价值与技术赋能的深度转型&lt;/p&gt;
        &lt;/div&gt;
        &lt;div class="year-badge"&gt;
            年度核心对比
        &lt;/div&gt;
    &lt;/div&gt;
    &lt;!-- 左侧：三个主要变化 --&gt;
    &lt;div class="content-area"&gt;
        &lt;!-- 变化点 1 --&gt;
        &lt;div class="strategy-card highlight"&gt;
            &lt;div class="card-icon" style="color: #0d9488; background: #ccfbf1;"&gt;
                &lt;i class="fa-solid fa-bullseye"&gt;&lt;/i&gt;
            &lt;/div&gt;
            &lt;div class="card-content"&gt;
                &lt;div class="year-block year-2023"&gt;
                    &lt;span class="year-label"&gt;2023 策略&lt;/span&gt;
                    &lt;h3&gt;广撒网式投放&lt;/h3&gt;
                &lt;/div&gt;
                &lt;div class="arrow-divider"&gt;
                    &lt;i class="fa-solid fa-arrow-right-long"&gt;&lt;/i&gt;
                &lt;/div&gt;
                &lt;div class="year-block year-2024" style="width: 45%;"&gt;
                    &lt;span class="year-label"&gt;2024 策略&lt;/span&gt;
                    &lt;h3&gt;精细化人群运营&lt;/h3&gt;
                    &lt;p&gt;基于数据的用户分层与私域深耕&lt;/p&gt;
                &lt;/div&gt;
            &lt;/div&gt;
        &lt;/div&gt;
        &lt;!-- 变化点 2 --&gt;
        &lt;div class="strategy-card highlight"&gt;
            &lt;div class="card-icon" style="color: #0d9488; background: #ccfbf1;"&gt;
                &lt;i class="fa-solid fa-pen-nib"&gt;&lt;/i&gt;
            &lt;/div&gt;
            &lt;div class="card-content"&gt;
                &lt;div class="year-block year-2023"&gt;
                    &lt;span class="year-label"&gt;2023 内容&lt;/span&gt;
                    &lt;h3&gt;短平快流量导向&lt;/h3&gt;
                &lt;/div&gt;
                &lt;div class="arrow-divider"&gt;
                    &lt;i class="fa-solid fa-arrow-right-long"&gt;&lt;/i&gt;
                &lt;/div&gt;
                &lt;div class="year-block year-2024" style="width: 45%;"&gt;
                    &lt;span class="year-label"&gt;2024 内容&lt;/span&gt;
                    &lt;h3&gt;高价值深度内容&lt;/h3&gt;
                    &lt;p&gt;注重品牌叙事与情绪价值共鸣&lt;/p&gt;
                &lt;/div&gt;
            &lt;/div&gt;
        &lt;/div&gt;
        &lt;!-- 变化点 3 --&gt;
        &lt;div class="strategy-card highlight"&gt;
            &lt;div class="card-icon" style="color: #0d9488; background: #ccfbf1;"&gt;
                &lt;i class="fa-solid fa-robot"&gt;&lt;/i&gt;
            &lt;/div&gt;
            &lt;div class="card-content"&gt;
                &lt;div class="year-block year-2023"&gt;
                    &lt;span class="year-label"&gt;2023 技术&lt;/span&gt;
                    &lt;h3&gt;基础自动化辅助&lt;/h3&gt;
                &lt;/div&gt;
                &lt;div class="arrow-divider"&gt;
                    &lt;i class="fa-solid fa-arrow-right-long"&gt;&lt;/i&gt;
                &lt;/div&gt;
                &lt;div class="year-block year-2024" style="width: 45%;"&gt;
                    &lt;span class="year-label"&gt;2024 技术&lt;/span&gt;
                    &lt;h3&gt;AIGC 全面赋能&lt;/h3&gt;
                    &lt;p&gt;AI 生成素材与千人千面个性化推荐&lt;/p&gt;
                &lt;/div&gt;
            &lt;/div&gt;
        &lt;/div&gt;
    &lt;/div&gt;
    &lt;!-- 右侧：图表可视化 --&gt;
    &lt;div class="chart-area"&gt;
        &lt;div class="chart-title"&gt;资源投入维度偏移&lt;/div&gt;
        &lt;div id="radarChart"&gt;&lt;/div&gt;
        &lt;div class="legend-custom"&gt;
            &lt;div class="legend-item"&gt;
                &lt;div class="dot" style="background: #94a3b8;"&gt;&lt;/div&gt; 2023
            &lt;/div&gt;
            &lt;div class="legend-item"&gt;
                &lt;div class="dot" style="background: #0d9488;"&gt;&lt;/div&gt; 2024
            &lt;/div&gt;
        &lt;/div&gt;
        &lt;div class="bg-shape"&gt;&lt;/div&gt;
    &lt;/div&gt;
&lt;/div&gt;
&lt;script src="https://cdnjs.cloudflare.com/ajax/libs/echarts/5.4.3/echarts.min.js"&gt;&lt;/script&gt;
&lt;script&gt;
    var chartDom = document.getElementById('radarChart');
    var myChart = echarts.init(chartDom);
    var option;
    option = {
        animation: false, // 禁止动画
        color: ['#94a3b8', '#0d9488'],
        radar: {
            indicator: [
                { name: 'AI 技术应用', max: 100 },
                { name: '内容深度', max: 100 },
                { name: '用户留存率', max: 100 },
                { name: '私域运营', max: 100 },
                { name: '广告投放量', max: 100 }
            ],
            radius: '65%',
            center: ['50%', '50%'],
            splitNumber: 4,
            axisName: {
                color: '#6b7280',
                fontWeight: 'bold',
                fontSize: 12
            },
            splitArea: {
                areaStyle: {
                    color: ['#f8fafc', '#f1f5f9', '#e2e8f0', '#cbd5e1'],
                    shadowColor: 'rgba(0, 0, 0, 0.1)',
                    shadowBlur: 10
                }
            },
            axisLine: {
                lineStyle: {
                    color: 'rgba(211, 211, 211, 0.5)'
                }
            },
            splitLine: {
                lineStyle: {
                    color: 'rgba(211, 211, 211, 0.5)'
                }
            }
        },
        series: [
            {
                name: '2023 vs 2024',
                type: 'radar',
                data: [
                    {
                        value: [30, 40, 50, 40, 90],
                        name: '2023',
                        symbol: 'none',
                        lineStyle: {
                            width: 2,
                            type: 'dashed'
                        },
                        areaStyle: {
                            color: 'rgba(148, 163, 184, 0.2)'
                        }
                    },
                    {
                        value: [90, 85, 80, 85, 50],
                        name: '2024',
                        symbol: 'circle',
                        symbolSize: 6,
                        lineStyle: {
                            width: 3
                        },
                        areaStyle: {
                            color: 'rgba(13, 148, 136, 0.3)'
                        }
                    }
                ]
            }
        ]
    };
    myChart.setOption(option);
&lt;/script&gt;
&lt;/body&gt;
&lt;/html&gt;</t>
  </si>
  <si>
    <t>分析自建物流与第三方物流（3PL）的成本与效率差异。</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</si>
  <si>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 布局容器 */
    .container {
      display: grid;
      grid-template-rows: 80px 1fr 60px;
      height: 100%;
      padding: 40px 60px;
      gap: 20px;
    }
    /* 头部 */
    header {
      display: flex;
      align-items: center;
      justify-content: space-between;
      border-bottom: 2px solid #e0e0e0;
      padding-bottom: 20px;
    }
    .title-group h1 {
      font-size: 36px;
      font-weight: 700;
      color: #2c3e50;
      letter-spacing: 1px;
    }
    .title-group p {
      font-size: 18px;
      color: #7f8c8d;
      margin-top: 5px;
    }
    .header-icon {
      font-size: 40px;
      color: #2c3e50;
      opacity: 0.1;
    }
    /* 主内容区 */
    .main-content {
      display: grid;
      grid-template-columns: 1fr 1fr;
      gap: 40px;
      align-items: stretch;
    }
    /* 左侧：对比卡片 */
    .comparison-cards {
      display: flex;
      flex-direction: column;
      gap: 20px;
      justify-content: center;
    }
    .card {
      background: white;
      border-radius: 16px;
      padding: 25px;
      box-shadow: 0 4px 20px rgba(0,0,0,0.04);
      position: relative;
      overflow: hidden;
      border-left: 6px solid transparent;
    }
    .card.self-built {
      border-left-color: #00897B; /* Teal */
    }
    .card.third-party {
      border-left-color: #E64A19; /* Deep Orange */
    }
    .card-header {
      display: flex;
      align-items: center;
      margin-bottom: 15px;
    }
    .card-header i {
      font-size: 24px;
      margin-right: 12px;
      width: 40px;
      height: 40px;
      display: flex;
      align-items: center;
      justify-content: center;
      border-radius: 8px;
    }
    .self-built .card-header i {
      background-color: #E0F2F1;
      color: #00897B;
    }
    .third-party .card-header i {
      background-color: #FBE9E7;
      color: #E64A19;
    }
    .card-title {
      font-size: 22px;
      font-weight: 700;
    }
    .feature-list {
      list-style: none;
    }
    .feature-list li {
      display: flex;
      align-items: flex-start;
      margin-bottom: 10px;
      font-size: 16px;
      color: #546E7A;
      line-height: 1.4;
    }
    .feature-list li i {
      margin-right: 10px;
      margin-top: 4px;
      font-size: 12px;
    }
    .self-built .feature-list li i { color: #00897B; }
    .third-party .feature-list li i { color: #E64A19; }
    /* 右侧：图表区 */
    .chart-container {
      background: white;
      border-radius: 16px;
      padding: 20px;
      box-shadow: 0 4px 20px rgba(0,0,0,0.04);
      display: flex;
      flex-direction: column;
    }
    .chart-title {
      font-size: 18px;
      font-weight: 700;
      color: #37474F;
      margin-bottom: 10px;
      text-align: center;
    }
    #radarChart {
      width: 100%;
      height: 100%;
    }
    /* 底部总结 */
    .footer-summary {
      background: linear-gradient(90deg, #37474F 0%, #455A64 100%);
      border-radius: 12px;
      display: flex;
      align-items: center;
      justify-content: center;
      color: white;
      font-size: 18px;
      font-weight: 500;
    }
    .footer-summary i {
      margin-right: 12px;
      color: #FFD54F;
    }
    /* 标签 */
    .tag {
      display: inline-block;
      padding: 4px 8px;
      border-radius: 4px;
      font-size: 12px;
      font-weight: 700;
      margin-left: auto;
    }
    .tag.high-cost { background: #FFEBEE; color: #C62828; }
    .tag.low-cost { background: #E8F5E9; color: #2E7D32; }
  &lt;/style&gt;
&lt;/head&gt;
&lt;body&gt;
  &lt;div class="container"&gt;
    &lt;!-- 头部 --&gt;
    &lt;header&gt;
      &lt;div class="title-group"&gt;
        &lt;h1&gt;自建物流 vs 第三方物流 (3PL)&lt;/h1&gt;
        &lt;p&gt;成本结构与运营效率的多维度对比分析&lt;/p&gt;
      &lt;/div&gt;
      &lt;i class="fa-solid fa-boxes-stacked header-icon"&gt;&lt;/i&gt;
    &lt;/header&gt;
    &lt;!-- 主内容 --&gt;
    &lt;div class="main-content"&gt;
      &lt;!-- 左侧对比 --&gt;
      &lt;div class="comparison-cards"&gt;
        &lt;!-- 自建物流卡片 --&gt;
        &lt;div class="card self-built"&gt;
          &lt;div class="card-header"&gt;
            &lt;i class="fa-solid fa-warehouse"&gt;&lt;/i&gt;
            &lt;span class="card-title"&gt;自建物流 (Self-built)&lt;/span&gt;
            &lt;span class="tag high-cost"&gt;固定成本高&lt;/span&gt;
          &lt;/div&gt;
          &lt;ul class="feature-list"&gt;
            &lt;li&gt;&lt;i class="fa-solid fa-check"&gt;&lt;/i&gt; &lt;strong&gt;极高的掌控力：&lt;/strong&gt; 完全控制配送流程与品牌形象&lt;/li&gt;
            &lt;li&gt;&lt;i class="fa-solid fa-check"&gt;&lt;/i&gt; &lt;strong&gt;客户体验优：&lt;/strong&gt; 响应速度快，服务标准统一&lt;/li&gt;
            &lt;li&gt;&lt;i class="fa-solid fa-minus"&gt;&lt;/i&gt; &lt;strong&gt;重资产投入：&lt;/strong&gt; 仓储、车队、人员初期投入巨大&lt;/li&gt;
            &lt;li&gt;&lt;i class="fa-solid fa-minus"&gt;&lt;/i&gt; &lt;strong&gt;扩展性受限：&lt;/strong&gt; 应对业务波峰波谷的弹性较差&lt;/li&gt;
          &lt;/ul&gt;
        &lt;/div&gt;
        &lt;!-- 第三方物流卡片 --&gt;
        &lt;div class="card third-party"&gt;
          &lt;div class="card-header"&gt;
            &lt;i class="fa-solid fa-truck-fast"&gt;&lt;/i&gt;
            &lt;span class="card-title"&gt;第三方物流 (3PL)&lt;/span&gt;
            &lt;span class="tag low-cost"&gt;固定成本低&lt;/span&gt;
          &lt;/div&gt;
          &lt;ul class="feature-list"&gt;
            &lt;li&gt;&lt;i class="fa-solid fa-check"&gt;&lt;/i&gt; &lt;strong&gt;成本灵活：&lt;/strong&gt; 按量付费，将固定成本转化为可变成本&lt;/li&gt;
            &lt;li&gt;&lt;i class="fa-solid fa-check"&gt;&lt;/i&gt; &lt;strong&gt;高扩展性：&lt;/strong&gt; 轻松应对大促等业务高峰期&lt;/li&gt;
            &lt;li&gt;&lt;i class="fa-solid fa-check"&gt;&lt;/i&gt; &lt;strong&gt;专业聚焦：&lt;/strong&gt; 利用3PL的规模效应与专业网络&lt;/li&gt;
            &lt;li&gt;&lt;i class="fa-solid fa-minus"&gt;&lt;/i&gt; &lt;strong&gt;管控难度：&lt;/strong&gt; 数据链路与服务质量监控相对较弱&lt;/li&gt;
          &lt;/ul&gt;
        &lt;/div&gt;
      &lt;/div&gt;
      &lt;!-- 右侧图表 --&gt;
      &lt;div class="chart-container"&gt;
        &lt;div class="chart-title"&gt;五维度能力模型对比&lt;/div&gt;
        &lt;div id="radarChart"&gt;&lt;/div&gt;
      &lt;/div&gt;
    &lt;/div&gt;
    &lt;!-- 底部总结 --&gt;
    &lt;div class="footer-summary"&gt;
      &lt;i class="fa-solid fa-lightbulb"&gt;&lt;/i&gt;
      决策建议：业务规模稳定且重体验选自建，业务波动大或初创期选 3PL
    &lt;/div&gt;
  &lt;/div&gt;
  &lt;script&gt;
    // 初始化 ECharts
    var chartDom = document.getElementById('radarChart');
    var myChart = echarts.init(chartDom);
    var option;
    option = {
      animation: false, // 严格禁止动画
      color: ['#00897B', '#E64A19'],
      tooltip: {
        trigger: 'item'
      },
      legend: {
        bottom: '0',
        data: ['自建物流', '第三方物流 (3PL)'],
        textStyle: {
          fontSize: 14,
          color: '#546E7A'
        }
      },
      radar: {
        indicator: [
          { name: '初始投入成本', max: 100 },
          { name: '运营掌控力', max: 100 },
          { name: '客户体验(CX)', max: 100 },
          { name: '业务弹性(扩展性)', max: 100 },
          { name: '覆盖范围广度', max: 100 }
        ],
        radius: '65%',
        center: ['50%', '45%'],
        splitNumber: 4,
        axisName: {
          color: '#37474F',
          fontSize: 14,
          fontWeight: 'bold',
          padding: [3, 5]
        },
        splitArea: {
          areaStyle: {
            color: ['#F5F7FA', '#FFFFFF']
          }
        },
        axisLine: {
          lineStyle: {
            color: '#CFD8DC'
          }
        },
        splitLine: {
          lineStyle: {
            color: '#CFD8DC'
          }
        }
      },
      series: [
        {
          name: '物流模式对比',
          type: 'radar',
          data: [
            {
              value: [90, 95, 90, 40, 60],
              name: '自建物流',
              areaStyle: {
                color: 'rgba(0, 137, 123, 0.2)'
              },
              lineStyle: {
                width: 3
              },
              symbol: 'circle',
              symbolSize: 6
            },
            {
              value: [20, 50, 70, 95, 90],
              name: '第三方物流 (3PL)',
              areaStyle: {
                color: 'rgba(230, 74, 25, 0.2)'
              },
              lineStyle: {
                width: 3
              },
              symbol: 'circle',
              symbolSize: 6
            }
          ]
        }
      ]
    };
    myChart.setOption(option);
  &lt;/script&gt;
&lt;/body&gt;
&lt;/html&gt;</t>
  </si>
  <si>
    <t>比较长期投资与短期投机的风险与收益特征。</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</si>
  <si>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 布局容器 */
    .container {
      display: grid;
      grid-template-rows: auto 1fr; /* 自适应头部高度 */
      grid-template-columns: 1fr 1fr;
      width: 100%;
      height: 100%;
      padding: 30px 50px; /* 减小内边距 */
      gap: 20px; /* 减小间距 */
    }
    /* 标题区域 */
    .header {
      grid-column: 1 / -1;
      display: flex;
      align-items: center;
      justify-content: space-between;
      border-bottom: 2px solid #e0e0e0;
      padding-bottom: 15px; /* 减小底部内边距 */
      height: 85px; /* 限制头部总高度 */
    }
    .title-group h1 {
      font-size: 32px; /* 减小字体 */
      font-weight: 700;
      color: #2c3e50;
      letter-spacing: 1px;
      line-height: 1.2;
    }
    .title-group h2 {
      font-size: 16px; /* 减小字体 */
      font-weight: 400;
      color: #7f8c8d;
      margin-top: 4px;
    }
    .header-icon {
      font-size: 36px;
      color: #2c3e50;
      opacity: 0.1;
    }
    /* 左侧：图表区域 */
    .chart-section {
      background: #fff;
      border-radius: 16px;
      padding: 15px; /* 减小内边距 */
      box-shadow: 0 4px 20px rgba(0,0,0,0.05);
      display: flex;
      flex-direction: column;
      height: 100%; /* 确保填满网格区域 */
      overflow: hidden; /* 防止内容溢出 */
    }
    .chart-title {
      font-size: 16px;
      font-weight: 700;
      color: #2c3e50;
      margin-bottom: 10px;
      padding-left: 10px;
      border-left: 4px solid #2c3e50;
      flex-shrink: 0;
    }
    #mainChart {
      flex: 1;
      width: 100%;
      height: 100%;
      min-height: 0; /* 关键：允许 flex 子元素收缩 */
    }
    /* 右侧：对比卡片区域 */
    .info-section {
      display: flex;
      flex-direction: column;
      gap: 15px; /* 减小卡片间距 */
      justify-content: center;
      height: 100%;
    }
    /* 投资卡片 */
    .card {
      background: #fff;
      border-radius: 16px;
      padding: 20px; /* 减小内边距 */
      box-shadow: 0 4px 15px rgba(0,0,0,0.04);
      position: relative;
      overflow: hidden;
    }
    .card::before {
      content: '';
      position: absolute;
      left: 0;
      top: 0;
      bottom: 0;
      width: 6px;
    }
    .card-long {
      border: 1px solid rgba(46, 139, 87, 0.1);
    }
    .card-long::before {
      background-color: #2e8b57; /* SeaGreen */
    }
    .card-short {
      border: 1px solid rgba(231, 111, 81, 0.1);
    }
    .card-short::before {
      background-color: #e76f51; /* Burnt Orange */
    }
    .card-header {
      display: flex;
      align-items: center;
      margin-bottom: 12px; /* 减小间距 */
    }
    .card-icon {
      width: 40px; /* 减小图标尺寸 */
      height: 40px;
      border-radius: 10px;
      display: flex;
      align-items: center;
      justify-content: center;
      font-size: 18px;
      margin-right: 12px;
    }
    .icon-long {
      background-color: rgba(46, 139, 87, 0.1);
      color: #2e8b57;
    }
    .icon-short {
      background-color: rgba(231, 111, 81, 0.1);
      color: #e76f51;
    }
    .card-title {
      font-size: 20px; /* 减小字体 */
      font-weight: 700;
      color: #2c3e50;
      line-height: 1.2;
    }
    .card-subtitle {
      font-size: 12px;
      color: #95a5a6;
    }
    /* 特征列表 */
    .feature-grid {
      display: grid;
      grid-template-columns: 1fr 1fr;
      gap: 10px; /* 减小网格间距 */
    }
    .feature-item {
      display: flex;
      flex-direction: column;
    }
    .feature-label {
      font-size: 11px; /* 减小字体 */
      color: #7f8c8d;
      margin-bottom: 2px;
      text-transform: uppercase;
      font-weight: 700;
    }
    .feature-value {
      font-size: 14px; /* 减小字体 */
      font-weight: 500;
      color: #34495e;
      white-space: nowrap; /* 防止换行 */
    }
    /* 底部总结 */
    .summary-box {
      margin-top: 5px;
      padding: 12px; /* 减小内边距 */
      background-color: #ecf0f1;
      border-radius: 8px;
      font-size: 13px; /* 减小字体 */
      color: #576574;
      line-height: 1.4;
      border-left: 4px solid #95a5a6;
      display: flex;
      align-items: flex-start;
    }
  &lt;/style&gt;
&lt;/head&gt;
&lt;body&gt;
  &lt;div class="container"&gt;
    &lt;!-- 头部 --&gt;
    &lt;header class="header"&gt;
      &lt;div class="title-group"&gt;
        &lt;h1&gt;长期投资 vs 短期投机&lt;/h1&gt;
        &lt;h2&gt;风险与收益特征的深度对比分析&lt;/h2&gt;
      &lt;/div&gt;
      &lt;div class="header-icon"&gt;
        &lt;i class="fa-solid fa-scale-balanced"&gt;&lt;/i&gt;
      &lt;/div&gt;
    &lt;/header&gt;
    &lt;!-- 左侧图表 --&gt;
    &lt;section class="chart-section"&gt;
      &lt;div class="chart-title"&gt;资产净值波动模拟 (Volatility Simulation)&lt;/div&gt;
      &lt;div id="mainChart"&gt;&lt;/div&gt;
    &lt;/section&gt;
    &lt;!-- 右侧信息卡片 --&gt;
    &lt;section class="info-section"&gt;
      &lt;!-- 长期投资卡片 --&gt;
      &lt;div class="card card-long"&gt;
        &lt;div class="card-header"&gt;
          &lt;div class="card-icon icon-long"&gt;
            &lt;i class="fa-solid fa-seedling"&gt;&lt;/i&gt;
          &lt;/div&gt;
          &lt;div&gt;
            &lt;div class="card-title"&gt;长期投资&lt;/div&gt;
            &lt;div class="card-subtitle"&gt;Long-term Investment&lt;/div&gt;
          &lt;/div&gt;
        &lt;/div&gt;
        &lt;div class="feature-grid"&gt;
          &lt;div class="feature-item"&gt;
            &lt;span class="feature-label"&gt;核心逻辑&lt;/span&gt;
            &lt;span class="feature-value"&gt;企业成长与复利&lt;/span&gt;
          &lt;/div&gt;
          &lt;div class="feature-item"&gt;
            &lt;span class="feature-label"&gt;风险特征&lt;/span&gt;
            &lt;span class="feature-value"&gt;短期波动，长期趋稳&lt;/span&gt;
          &lt;/div&gt;
          &lt;div class="feature-item"&gt;
            &lt;span class="feature-label"&gt;决策依据&lt;/span&gt;
            &lt;span class="feature-value"&gt;基本面分析&lt;/span&gt;
          &lt;/div&gt;
          &lt;div class="feature-item"&gt;
            &lt;span class="feature-label"&gt;时间跨度&lt;/span&gt;
            &lt;span class="feature-value"&gt;3 - 10 年以上&lt;/span&gt;
          &lt;/div&gt;
        &lt;/div&gt;
      &lt;/div&gt;
      &lt;!-- 短期投机卡片 --&gt;
      &lt;div class="card card-short"&gt;
        &lt;div class="card-header"&gt;
          &lt;div class="card-icon icon-short"&gt;
            &lt;i class="fa-solid fa-bolt"&gt;&lt;/i&gt;
          &lt;/div&gt;
          &lt;div&gt;
            &lt;div class="card-title"&gt;短期投机&lt;/div&gt;
            &lt;div class="card-subtitle"&gt;Short-term Speculation&lt;/div&gt;
          &lt;/div&gt;
        &lt;/div&gt;
        &lt;div class="feature-grid"&gt;
          &lt;div class="feature-item"&gt;
            &lt;span class="feature-label"&gt;核心逻辑&lt;/span&gt;
            &lt;span class="feature-value"&gt;市场情绪与价差&lt;/span&gt;
          &lt;/div&gt;
          &lt;div class="feature-item"&gt;
            &lt;span class="feature-label"&gt;风险特征&lt;/span&gt;
            &lt;span class="feature-value"&gt;极高波动，本金回撤&lt;/span&gt;
          &lt;/div&gt;
          &lt;div class="feature-item"&gt;
            &lt;span class="feature-label"&gt;决策依据&lt;/span&gt;
            &lt;span class="feature-value"&gt;技术面 / 消息面&lt;/span&gt;
          &lt;/div&gt;
          &lt;div class="feature-item"&gt;
            &lt;span class="feature-label"&gt;时间跨度&lt;/span&gt;
            &lt;span class="feature-value"&gt;分钟 / 天 / 周&lt;/span&gt;
          &lt;/div&gt;
        &lt;/div&gt;
      &lt;/div&gt;
      &lt;!-- 总结 --&gt;
      &lt;div class="summary-box"&gt;
        &lt;i class="fa-solid fa-circle-info" style="margin-right: 8px; margin-top: 2px;"&gt;&lt;/i&gt;
        &lt;div&gt;
          &lt;strong&gt;关键结论：&lt;/strong&gt; 投资赚取的是资产增值的钱（正和游戏），投机赚取的是市场博弈的钱（零和/负和游戏）。
        &lt;/div&gt;
      &lt;/div&gt;
    &lt;/section&gt;
  &lt;/div&gt;
  &lt;script&gt;
    // 初始化 ECharts
    var chartDom = document.getElementById('mainChart');
    var myChart = echarts.init(chartDom);
    var option;
    // 生成模拟数据
    const xData = [];
    const longTermData = [];
    const shortTermData = [];
    let baseValue = 100;
    let shortTermValue = 100;
    for (let i = 0; i &lt;= 50; i++) {
      xData.push('T+' + i);
      // 长期投资：平滑的指数增长
      let growth = baseValue * Math.pow(1.02, i); 
      longTermData.push(growth.toFixed(2));
      // 短期投机：在增长趋势周围剧烈波动，且带有随机性
      // 模拟高波动性：正弦波 + 随机噪声
      let noise = (Math.random() - 0.5) * 40; 
      let volatility = Math.sin(i * 0.5) * 20;
      // 投机往往在长期跑输稳健投资（扣除交易成本后），这里模拟略低于长期趋势的终点
      let speculativeTrend = baseValue * Math.pow(1.015, i); 
      shortTermData.push((speculativeTrend + volatility + noise).toFixed(2));
    }
    option = {
      animation: false, // 严格禁止动画
      color: ['#2e8b57', '#e76f51'],
      tooltip: {
        trigger: 'axis'
      },
      legend: {
        data: ['长期投资 (稳健增长)', '短期投机 (高波动)'],
        bottom: 0,
        textStyle: {
          fontSize: 12, // 减小图例字体
          color: '#555'
        },
        itemWidth: 20,
        itemHeight: 10
      },
      grid: {
        top: '10%',
        left: '2%',
        right: '4%',
        bottom: '12%', // 增加底部空间给图例
        containLabel: true
      },
      xAxis: {
        type: 'category',
        boundaryGap: false,
        data: xData,
        axisLine: { show: false },
        axisTick: { show: false },
        axisLabel: { show: false } // 隐藏具体时间标签，保持简洁
      },
      yAxis: {
        type: 'value',
        splitLine: {
          lineStyle: {
            type: 'dashed',
            color: '#eee'
          }
        },
        axisLabel: {
          color: '#999',
          fontSize: 10
        }
      },
      series: [
        {
          name: '长期投资 (稳健增长)',
          type: 'line',
          smooth: true,
          showSymbol: false,
          lineStyle: {
            width: 3, // 稍微减细线条
            shadowColor: 'rgba(46, 139, 87, 0.3)',
            shadowBlur: 10,
            shadowOffsetY: 5
          },
          areaStyle: {
            opacity: 0.1,
            color: '#2e8b57'
          },
          data: longTermData
        },
        {
          name: '短期投机 (高波动)',
          type: 'line',
          smooth: true, // 稍微平滑一点，避免过于锯齿
          showSymbol: false,
          lineStyle: {
            width: 1.5, // 稍微减细线条
            type: 'solid'
          },
          data: shortTermData
        }
      ]
    };
    myChart.setOption(option);
  &lt;/script&gt;
&lt;/body&gt;
&lt;/html&gt;</t>
  </si>
  <si>
    <t>对比B2B与B2C业务模式在客户决策路径上的不同。</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</si>
  <si>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Layout Grid */
    .container {
      display: grid;
      grid-template-rows: 100px 1fr;
      height: 100%;
      padding: 40px 60px;
      gap: 20px;
    }
    /* Header */
    .header {
      display: flex;
      justify-content: space-between;
      align-items: center;
      border-bottom: 2px solid #e1e4e8;
      padding-bottom: 20px;
    }
    .title-group h1 {
      font-size: 42px;
      font-weight: 900;
      color: #1a1a1a;
      letter-spacing: -1px;
      margin-bottom: 8px;
    }
    .title-group p {
      font-size: 18px;
      color: #666;
      font-weight: 500;
    }
    .brand-tag {
      background: #2c3e50;
      color: white;
      padding: 8px 16px;
      border-radius: 4px;
      font-weight: 700;
      font-size: 14px;
      text-transform: uppercase;
    }
    /* Main Content */
    .content-wrapper {
      display: grid;
      grid-template-columns: 1fr 360px 1fr; /* Left Card, Chart, Right Card */
      gap: 30px;
      height: 100%;
    }
    /* Cards */
    .card {
      background: white;
      border-radius: 20px;
      padding: 30px;
      box-shadow: 0 10px 30px rgba(0,0,0,0.04);
      display: flex;
      flex-direction: column;
      position: relative;
      overflow: hidden;
    }
    .card::before {
      content: '';
      position: absolute;
      top: 0;
      left: 0;
      width: 100%;
      height: 6px;
    }
    /* B2C Specifics */
    .card-b2c::before { background: linear-gradient(90deg, #ff9966, #ff5e62); }
    .card-b2c .icon-box { color: #ff5e62; background: #fff0ed; }
    .card-b2c .step-node { border-color: #ff5e62; color: #ff5e62; }
    .card-b2c .step-line { background: #ff5e62; }
    /* B2B Specifics */
    .card-b2c { border: 1px solid rgba(255, 94, 98, 0.1); }
    .card-b2b { border: 1px solid rgba(44, 62, 80, 0.1); }
    .card-b2b::before { background: linear-gradient(90deg, #4b6cb7, #182848); }
    .card-b2b .icon-box { color: #182848; background: #eef2f6; }
    .card-b2b .step-node { border-color: #182848; color: #182848; }
    .card-b2b .step-line { background: #182848; }
    /* Card Header */
    .card-header {
      display: flex;
      align-items: center;
      margin-bottom: 25px;
    }
    .icon-box {
      width: 60px;
      height: 60px;
      border-radius: 12px;
      display: flex;
      align-items: center;
      justify-content: center;
      font-size: 28px;
      margin-right: 15px;
    }
    .card-title h2 { font-size: 24px; font-weight: 700; color: #222; }
    .card-title span { font-size: 14px; color: #888; font-weight: 500; }
    /* Decision Path Visualization */
    .path-container {
      flex: 1;
      display: flex;
      flex-direction: column;
      justify-content: center;
      position: relative;
    }
    .step {
      display: flex;
      align-items: center;
      margin-bottom: 20px;
      position: relative;
      z-index: 2;
    }
    .step:last-child { margin-bottom: 0; }
    .step-node {
      width: 32px;
      height: 32px;
      border-radius: 50%;
      border: 2px solid;
      background: white;
      display: flex;
      align-items: center;
      justify-content: center;
      font-size: 14px;
      font-weight: bold;
      margin-right: 15px;
      flex-shrink: 0;
    }
    .step-content h3 { font-size: 16px; font-weight: 700; color: #333; }
    .step-content p { font-size: 13px; color: #666; margin-top: 2px; }
    /* Connecting Lines */
    .path-line {
      position: absolute;
      left: 16px;
      top: 16px;
      bottom: 30px;
      width: 2px;
      background: #e0e0e0;
      z-index: 1;
    }
    /* Feature Tags */
    .tags {
      margin-top: auto;
      display: flex;
      flex-wrap: wrap;
      gap: 10px;
    }
    .tag {
      padding: 6px 12px;
      border-radius: 6px;
      font-size: 13px;
      font-weight: 600;
      background: #f5f5f5;
      color: #555;
    }
    .card-b2c .tag { background: #fff5f2; color: #d35400; }
    .card-b2b .tag { background: #f0f4f8; color: #2c3e50; }
    /* Center Chart Area */
    .chart-area {
      display: flex;
      flex-direction: column;
      align-items: center;
      justify-content: center;
      background: white;
      border-radius: 20px;
      padding: 20px;
      box-shadow: 0 4px 20px rgba(0,0,0,0.03);
    }
    .chart-title {
      font-size: 16px;
      font-weight: 700;
      color: #444;
      margin-bottom: 10px;
      text-align: center;
    }
    #radarChart {
      width: 100%;
      height: 320px;
    }
    .vs-badge {
      width: 50px;
      height: 50px;
      background: #333;
      color: white;
      border-radius: 50%;
      display: flex;
      align-items: center;
      justify-content: center;
      font-weight: 900;
      font-size: 18px;
      margin-bottom: 10px;
      box-shadow: 0 4px 10px rgba(0,0,0,0.2);
    }
  &lt;/style&gt;
&lt;/head&gt;
&lt;body&gt;
&lt;div class="container"&gt;
  &lt;!-- Header --&gt;
  &lt;header class="header"&gt;
    &lt;div class="title-group"&gt;
      &lt;h1&gt;B2B 与 B2C 客户决策路径对比&lt;/h1&gt;
      &lt;p&gt;从感性冲动到理性评估：解析两种截然不同的购买逻辑&lt;/p&gt;
    &lt;/div&gt;
    &lt;div class="brand-tag"&gt;
      Business Strategy
    &lt;/div&gt;
  &lt;/header&gt;
  &lt;!-- Content --&gt;
  &lt;div class="content-wrapper"&gt;
    &lt;!-- B2C Card --&gt;
    &lt;div class="card card-b2c"&gt;
      &lt;div class="card-header"&gt;
        &lt;div class="icon-box"&gt;
          &lt;i class="fa-solid fa-user"&gt;&lt;/i&gt;
        &lt;/div&gt;
        &lt;div class="card-title"&gt;
          &lt;h2&gt;B2C 消费者&lt;/h2&gt;
          &lt;span&gt;Business to Consumer&lt;/span&gt;
        &lt;/div&gt;
      &lt;/div&gt;
      &lt;div class="path-container"&gt;
        &lt;div class="path-line" style="background: #ffccbc;"&gt;&lt;/div&gt;
        &lt;div class="step"&gt;
          &lt;div class="step-node"&gt;&lt;i class="fa-solid fa-eye"&gt;&lt;/i&gt;&lt;/div&gt;
          &lt;div class="step-content"&gt;
            &lt;h3&gt;认知与兴趣&lt;/h3&gt;
            &lt;p&gt;被广告或需求触发，产生购买欲望&lt;/p&gt;
          &lt;/div&gt;
        &lt;/div&gt;
        &lt;div class="step"&gt;
          &lt;div class="step-node"&gt;&lt;i class="fa-solid fa-magnifying-glass"&gt;&lt;/i&gt;&lt;/div&gt;
          &lt;div class="step-content"&gt;
            &lt;h3&gt;简单比较&lt;/h3&gt;
            &lt;p&gt;查看价格、评价，快速筛选&lt;/p&gt;
          &lt;/div&gt;
        &lt;/div&gt;
        &lt;div class="step"&gt;
          &lt;div class="step-node"&gt;&lt;i class="fa-solid fa-cart-shopping"&gt;&lt;/i&gt;&lt;/div&gt;
          &lt;div class="step-content"&gt;
            &lt;h3&gt;购买决策&lt;/h3&gt;
            &lt;p&gt;个人快速决定，即时满足&lt;/p&gt;
          &lt;/div&gt;
        &lt;/div&gt;
      &lt;/div&gt;
      &lt;div class="tags"&gt;
        &lt;div class="tag"&gt;&lt;i class="fa-solid fa-heart"&gt;&lt;/i&gt; 感性驱动&lt;/div&gt;
        &lt;div class="tag"&gt;&lt;i class="fa-solid fa-bolt"&gt;&lt;/i&gt; 周期短&lt;/div&gt;
        &lt;div class="tag"&gt;&lt;i class="fa-solid fa-user"&gt;&lt;/i&gt; 个人决策&lt;/div&gt;
      &lt;/div&gt;
    &lt;/div&gt;
    &lt;!-- Center Chart --&gt;
    &lt;div class="chart-area"&gt;
      &lt;div class="vs-badge"&gt;VS&lt;/div&gt;
      &lt;div class="chart-title"&gt;核心维度差异分析&lt;/div&gt;
      &lt;div id="radarChart"&gt;&lt;/div&gt;
      &lt;div style="text-align: center; font-size: 12px; color: #888; margin-top: 10px;"&gt;
        &lt;i class="fa-solid fa-circle" style="color: #ff5e62; margin-right: 4px;"&gt;&lt;/i&gt; B2C
        &lt;span style="margin: 0 10px;"&gt;|&lt;/span&gt;
        &lt;i class="fa-solid fa-circle" style="color: #182848; margin-right: 4px;"&gt;&lt;/i&gt; B2B
      &lt;/div&gt;
    &lt;/div&gt;
    &lt;!-- B2B Card --&gt;
    &lt;div class="card card-b2b"&gt;
      &lt;div class="card-header"&gt;
        &lt;div class="icon-box"&gt;
          &lt;i class="fa-solid fa-building"&gt;&lt;/i&gt;
        &lt;/div&gt;
        &lt;div class="card-title"&gt;
          &lt;h2&gt;B2B 企业客户&lt;/h2&gt;
          &lt;span&gt;Business to Business&lt;/span&gt;
        &lt;/div&gt;
      &lt;/div&gt;
      &lt;div class="path-container"&gt;
        &lt;div class="path-line" style="background: #cfd8dc;"&gt;&lt;/div&gt;
        &lt;div class="step"&gt;
          &lt;div class="step-node"&gt;&lt;i class="fa-solid fa-bullseye"&gt;&lt;/i&gt;&lt;/div&gt;
          &lt;div class="step-content"&gt;
            &lt;h3&gt;需求定义&lt;/h3&gt;
            &lt;p&gt;明确业务痛点，制定采购标准&lt;/p&gt;
          &lt;/div&gt;
        &lt;/div&gt;
        &lt;div class="step"&gt;
          &lt;div class="step-node"&gt;&lt;i class="fa-solid fa-list-check"&gt;&lt;/i&gt;&lt;/div&gt;
          &lt;div class="step-content"&gt;
            &lt;h3&gt;理性评估&lt;/h3&gt;
            &lt;p&gt;供应商筛选、方案论证、ROI分析&lt;/p&gt;
          &lt;/div&gt;
        &lt;/div&gt;
        &lt;div class="step"&gt;
          &lt;div class="step-node"&gt;&lt;i class="fa-solid fa-people-group"&gt;&lt;/i&gt;&lt;/div&gt;
          &lt;div class="step-content"&gt;
            &lt;h3&gt;多方决策&lt;/h3&gt;
            &lt;p&gt;采购部、技术部、管理层共同审批&lt;/p&gt;
          &lt;/div&gt;
        &lt;/div&gt;
        &lt;div class="step"&gt;
          &lt;div class="step-node"&gt;&lt;i class="fa-solid fa-handshake"&gt;&lt;/i&gt;&lt;/div&gt;
          &lt;div class="step-content"&gt;
            &lt;h3&gt;谈判与签约&lt;/h3&gt;
            &lt;p&gt;合规审查，建立长期合作关系&lt;/p&gt;
          &lt;/div&gt;
        &lt;/div&gt;
      &lt;/div&gt;
      &lt;div class="tags"&gt;
        &lt;div class="tag"&gt;&lt;i class="fa-solid fa-brain"&gt;&lt;/i&gt; 理性逻辑&lt;/div&gt;
        &lt;div class="tag"&gt;&lt;i class="fa-solid fa-clock"&gt;&lt;/i&gt; 周期长&lt;/div&gt;
        &lt;div class="tag"&gt;&lt;i class="fa-solid fa-users"&gt;&lt;/i&gt; 多人决策&lt;/div&gt;
      &lt;/div&gt;
    &lt;/div&gt;
  &lt;/div&gt;
&lt;/div&gt;
&lt;script&gt;
  // Initialize ECharts
  var chartDom = document.getElementById('radarChart');
  var myChart = echarts.init(chartDom);
  var option;
  option = {
    animation: false, // Strictly disable animation
    radar: {
      indicator: [
        { name: '决策周期', max: 10 },
        { name: '决策人数', max: 10 },
        { name: '客单价', max: 10 },
        { name: '理性程度', max: 10 },
        { name: '售后依赖', max: 10 }
      ],
      radius: '65%',
      center: ['50%', '50%'],
      splitNumber: 4,
      axisName: {
        color: '#666',
        fontSize: 12,
        fontWeight: 'bold'
      },
      splitArea: {
        areaStyle: {
          color: ['#f8f9fa', '#fff']
        }
      },
      axisLine: {
        lineStyle: {
          color: '#e0e0e0'
        }
      },
      splitLine: {
        lineStyle: {
          color: '#e0e0e0'
        }
      }
    },
    series: [
      {
        name: 'B2B vs B2C',
        type: 'radar',
        data: [
          {
            value: [2, 1, 3, 4, 3],
            name: 'B2C',
            itemStyle: { color: '#ff5e62' },
            areaStyle: { color: 'rgba(255, 94, 98, 0.2)' },
            symbolSize: 6
          },
          {
            value: [9, 9, 9, 9, 8],
            name: 'B2B',
            itemStyle: { color: '#182848' },
            areaStyle: { color: 'rgba(24, 40, 72, 0.2)' },
            symbolSize: 6
          }
        ]
      }
    ]
  };
  option &amp;&amp; myChart.setOption(option);
&lt;/script&gt;
&lt;/body&gt;
&lt;/html&gt;</t>
  </si>
  <si>
    <t>分析定性研究与定量研究的方法论区别及各自的局限性。</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</si>
  <si>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#f4f7f6;
      color: #333;
    }
    /* Layout Grid */
    .container {
      display: grid;
      grid-template-rows: 80px 1fr;
      height: 100%;
      padding: 40px 60px;
      gap: 30px;
    }
    /* Header */
    header {
      display: flex;
      align-items: center;
      justify-content: space-between;
      border-bottom: 2px solid #e0e0e0;
      padding-bottom: 20px;
    }
    .title-group h1 {
      font-size: 36px;
      font-weight: 900;
      color: #2c3e50;
      letter-spacing: 1px;
    }
    .title-group h2 {
      font-size: 18px;
      font-weight: 500;
      color: #7f8c8d;
      margin-top: 5px;
    }
    .header-icon {
      font-size: 40px;
      color: #2c3e50;
      opacity: 0.1;
    }
    /* Main Content */
    .main-content {
      display: grid;
      grid-template-columns: 1fr 380px 1fr;
      gap: 30px;
      height: 100%;
    }
    /* Cards */
    .card {
      background: white;
      border-radius: 16px;
      padding: 30px;
      box-shadow: 0 10px 30px rgba(0,0,0,0.04);
      display: flex;
      flex-direction: column;
      position: relative;
      overflow: hidden;
    }
    .card::before {
      content: '';
      position: absolute;
      top: 0;
      left: 0;
      width: 100%;
      height: 6px;
    }
    .card-qual::before { background: linear-gradient(90deg, #009688, #4DB6AC); }
    .card-quant::before { background: linear-gradient(90deg, #E65100, #FF9800); }
    .card-header {
      display: flex;
      align-items: center;
      margin-bottom: 20px;
    }
    .card-icon {
      width: 48px;
      height: 48px;
      border-radius: 12px;
      display: flex;
      align-items: center;
      justify-content: center;
      font-size: 20px;
      margin-right: 15px;
    }
    .icon-qual { background: #E0F2F1; color: #009688; }
    .icon-quant { background: #FFF3E0; color: #E65100; }
    .card-title {
      font-size: 24px;
      font-weight: 700;
      color: #2c3e50;
    }
    /* Lists */
    .feature-list {
      list-style: none;
      margin-bottom: auto;
    }
    .feature-list li {
      display: flex;
      align-items: flex-start;
      margin-bottom: 15px;
      font-size: 16px;
      line-height: 1.5;
      color: #546E7A;
    }
    .feature-list li i {
      margin-top: 4px;
      margin-right: 10px;
      font-size: 14px;
    }
    .qual-list li i { color: #009688; }
    .quant-list li i { color: #E65100; }
    /* Limitations Box */
    .limit-box {
      background: #f8f9fa;
      border-radius: 8px;
      padding: 15px;
      margin-top: 20px;
      border-left: 4px solid #ccc;
    }
    .limit-box.qual { border-left-color: #009688; background: #E0F2F1; }
    .limit-box.quant { border-left-color: #E65100; background: #FFF3E0; }
    .limit-title {
      font-size: 14px;
      font-weight: 700;
      margin-bottom: 8px;
      text-transform: uppercase;
      display: flex;
      align-items: center;
      gap: 8px;
    }
    .limit-text {
      font-size: 14px;
      color: #455A64;
      line-height: 1.4;
    }
    /* Center Chart Area */
    .chart-wrapper {
      display: flex;
      flex-direction: column;
      align-items: center;
      justify-content: center;
      background: white;
      border-radius: 16px;
      box-shadow: 0 10px 30px rgba(0,0,0,0.04);
      padding: 20px;
    }
    .chart-title {
      font-size: 18px;
      font-weight: 700;
      color: #37474F;
      margin-bottom: 10px;
      text-align: center;
    }
    #radarChart {
      width: 100%;
      height: 350px;
    }
    .chart-legend {
      display: flex;
      gap: 20px;
      margin-top: 10px;
      font-size: 14px;
      color: #546E7A;
    }
    .legend-item {
      display: flex;
      align-items: center;
      gap: 8px;
    }
    .dot { width: 10px; height: 10px; border-radius: 50%; }
    .dot-qual { background: #009688; }
    .dot-quant { background: #E65100; }
  &lt;/style&gt;
&lt;/head&gt;
&lt;body&gt;
  &lt;div class="container"&gt;
    &lt;header&gt;
      &lt;div class="title-group"&gt;
        &lt;h1&gt;定性研究 vs 定量研究&lt;/h1&gt;
        &lt;h2&gt;方法论核心差异与局限性分析&lt;/h2&gt;
      &lt;/div&gt;
      &lt;i class="fa-solid fa-scale-balanced header-icon"&gt;&lt;/i&gt;
    &lt;/header&gt;
    &lt;div class="main-content"&gt;
      &lt;!-- Qualitative Column --&gt;
      &lt;div class="card card-qual"&gt;
        &lt;div class="card-header"&gt;
          &lt;div class="card-icon icon-qual"&gt;
            &lt;i class="fa-solid fa-comments"&gt;&lt;/i&gt;
          &lt;/div&gt;
          &lt;span class="card-title"&gt;定性研究&lt;/span&gt;
        &lt;/div&gt;
        &lt;ul class="feature-list qual-list"&gt;
          &lt;li&gt;
            &lt;i class="fa-solid fa-check"&gt;&lt;/i&gt;
            &lt;span&gt;&lt;strong&gt;核心逻辑：&lt;/strong&gt;归纳法，从具体观察中提炼理论&lt;/span&gt;
          &lt;/li&gt;
          &lt;li&gt;
            &lt;i class="fa-solid fa-check"&gt;&lt;/i&gt;
            &lt;span&gt;&lt;strong&gt;关注点：&lt;/strong&gt;"为什么" (Why) 和 "怎么做" (How)&lt;/span&gt;
          &lt;/li&gt;
          &lt;li&gt;
            &lt;i class="fa-solid fa-check"&gt;&lt;/i&gt;
            &lt;span&gt;&lt;strong&gt;数据形式：&lt;/strong&gt;文本、图像、访谈记录等非数值数据&lt;/span&gt;
          &lt;/li&gt;
          &lt;li&gt;
            &lt;i class="fa-solid fa-check"&gt;&lt;/i&gt;
            &lt;span&gt;&lt;strong&gt;研究工具：&lt;/strong&gt;深度访谈、焦点小组、参与式观察&lt;/span&gt;
          &lt;/li&gt;
        &lt;/ul&gt;
        &lt;div class="limit-box qual"&gt;
          &lt;div class="limit-title" style="color: #00796B;"&gt;
            &lt;i class="fa-solid fa-triangle-exclamation"&gt;&lt;/i&gt; 主要局限性
          &lt;/div&gt;
          &lt;p class="limit-text"&gt;
            结果难以推广到大样本；受研究者主观偏见影响较大；数据分析耗时且难以标准化；信度验证较困难。
          &lt;/p&gt;
        &lt;/div&gt;
      &lt;/div&gt;
      &lt;!-- Center Chart --&gt;
      &lt;div class="chart-wrapper"&gt;
        &lt;div class="chart-title"&gt;维度对比雷达图&lt;/div&gt;
        &lt;div id="radarChart"&gt;&lt;/div&gt;
        &lt;div class="chart-legend"&gt;
          &lt;div class="legend-item"&gt;&lt;div class="dot dot-qual"&gt;&lt;/div&gt;定性研究&lt;/div&gt;
          &lt;div class="legend-item"&gt;&lt;div class="dot dot-quant"&gt;&lt;/div&gt;定量研究&lt;/div&gt;
        &lt;/div&gt;
      &lt;/div&gt;
      &lt;!-- Quantitative Column --&gt;
      &lt;div class="card card-quant"&gt;
        &lt;div class="card-header"&gt;
          &lt;div class="card-icon icon-quant"&gt;
            &lt;i class="fa-solid fa-chart-simple"&gt;&lt;/i&gt;
          &lt;/div&gt;
          &lt;span class="card-title"&gt;定量研究&lt;/span&gt;
        &lt;/div&gt;
        &lt;ul class="feature-list quant-list"&gt;
          &lt;li&gt;
            &lt;i class="fa-solid fa-check"&gt;&lt;/i&gt;
            &lt;span&gt;&lt;strong&gt;核心逻辑：&lt;/strong&gt;演绎法，通过数据验证假设&lt;/span&gt;
          &lt;/li&gt;
          &lt;li&gt;
            &lt;i class="fa-solid fa-check"&gt;&lt;/i&gt;
            &lt;span&gt;&lt;strong&gt;关注点：&lt;/strong&gt;"多少" (How much) 和 "频率" (How often)&lt;/span&gt;
          &lt;/li&gt;
          &lt;li&gt;
            &lt;i class="fa-solid fa-check"&gt;&lt;/i&gt;
            &lt;span&gt;&lt;strong&gt;数据形式：&lt;/strong&gt;数值、统计指标、结构化数据&lt;/span&gt;
          &lt;/li&gt;
          &lt;li&gt;
            &lt;i class="fa-solid fa-check"&gt;&lt;/i&gt;
            &lt;span&gt;&lt;strong&gt;研究工具：&lt;/strong&gt;问卷调查、实验、统计报表&lt;/span&gt;
          &lt;/li&gt;
        &lt;/ul&gt;
        &lt;div class="limit-box quant"&gt;
          &lt;div class="limit-title" style="color: #E65100;"&gt;
            &lt;i class="fa-solid fa-triangle-exclamation"&gt;&lt;/i&gt; 主要局限性
          &lt;/div&gt;
          &lt;p class="limit-text"&gt;
            可能忽略深层背景和个体差异；预设选项限制了发现新问题的能力；无法解释现象背后的复杂动机。
          &lt;/p&gt;
        &lt;/div&gt;
      &lt;/div&gt;
    &lt;/div&gt;
  &lt;/div&gt;
  &lt;script&gt;
    var chartDom = document.getElementById('radarChart');
    var myChart = echarts.init(chartDom);
    var option;
    option = {
      animation: false, // 禁止动画
      color: ['#009688', '#E65100'],
      radar: {
        indicator: [
          { name: '深度理解\n(Depth)', max: 100 },
          { name: '样本规模\n(Sample Size)', max: 100 },
          { name: '结果推广性\n(Generalizability)', max: 100 },
          { name: '客观性\n(Objectivity)', max: 100 },
          { name: '灵活性\n(Flexibility)', max: 100 }
        ],
        radius: '65%',
        center: ['50%', '50%'],
        splitNumber: 4,
        axisName: {
          color: '#546E7A',
          fontWeight: 'bold',
          fontSize: 12
        },
        splitArea: {
          areaStyle: {
            color: ['#fff', '#f5f5f5']
          }
        },
        axisLine: {
          lineStyle: {
            color: '#cfd8dc'
          }
        },
        splitLine: {
          lineStyle: {
            color: '#cfd8dc'
          }
        }
      },
      series: [
        {
          name: '定性 vs 定量',
          type: 'radar',
          data: [
            {
              value: [95, 20, 30, 50, 90],
              name: '定性研究',
              areaStyle: {
                color: 'rgba(0, 150, 136, 0.2)'
              },
              lineStyle: {
                width: 3
              },
              symbol: 'circle',
              symbolSize: 6
            },
            {
              value: [30, 95, 90, 90, 30],
              name: '定量研究',
              areaStyle: {
                color: 'rgba(230, 81, 0, 0.2)'
              },
              lineStyle: {
                width: 3
              },
              symbol: 'circle',
              symbolSize: 6
            }
          ]
        }
      ]
    };
    myChart.setOption(option);
  &lt;/script&gt;
&lt;/body&gt;
&lt;/html&gt;</t>
  </si>
  <si>
    <t>比较领导力（Leadership）与管理力（Management）的核心差异。</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</si>
  <si>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 布局容器 - 调整内边距和行高以适应720px */
    .container {
      display: grid;
      grid-template-rows: 80px 1fr 50px; /* 压缩头部和底部高度 */
      height: 100%;
      padding: 25px 50px; /* 减少内边距 */
      gap: 15px; /* 稍微减少间距 */
    }
    /* 标题区域 */
    header {
      display: flex;
      align-items: center;
      justify-content: space-between;
      border-bottom: 2px solid #e0e0e0;
      padding-bottom: 10px; /* 减少底部留白 */
    }
    .title-group h1 {
      font-size: 32px; /* 减小字体 */
      font-weight: 900;
      color: #2c3e50;
      letter-spacing: 1px;
    }
    .title-group p {
      font-size: 16px; /* 减小字体 */
      color: #7f8c8d;
      margin-top: 2px;
    }
    .header-icon {
      font-size: 36px; /* 减小图标 */
      color: #bdc3c7;
    }
    /* 主内容区域 */
    main {
      display: grid;
      grid-template-columns: 1fr 340px 1fr;
      gap: 25px;
      align-items: center;
      min-height: 0; /* 防止Grid溢出 */
    }
    /* 卡片通用样式 */
    .card {
      background: white;
      border-radius: 16px;
      height: 100%;
      box-shadow: 0 10px 30px rgba(0,0,0,0.05);
      overflow: hidden;
      display: flex;
      flex-direction: column;
    }
    .card-header {
      padding: 15px 20px; /* 压缩内边距 */
      color: white;
      display: flex;
      align-items: center;
      gap: 12px;
    }
    .card-header i {
      font-size: 24px;
    }
    .card-header h2 {
      font-size: 22px; /* 减小字体 */
      font-weight: 700;
    }
    .card-body {
      padding: 20px; /* 压缩内边距 */
      flex: 1;
      display: flex;
      flex-direction: column;
      justify-content: space-between;
    }
    .definition {
      font-size: 15px; /* 减小字体 */
      line-height: 1.5;
      color: #555;
      margin-bottom: 15px;
      font-weight: 500;
    }
    .list-group {
      list-style: none;
    }
    .list-item {
      display: flex;
      align-items: center;
      margin-bottom: 10px; /* 减少间距 */
      font-size: 14px; /* 减小字体 */
      color: #444;
      background: #f8f9fa;
      padding: 8px 12px; /* 减少内边距 */
      border-radius: 8px;
    }
    .list-item i {
      margin-right: 10px;
      width: 20px;
      text-align: center;
    }
    /* 领导力特定样式 */
    .leadership .card-header {
      background: linear-gradient(135deg, #ff7e5f, #feb47b);
    }
    .leadership .list-item i {
      color: #ff7e5f;
    }
    .leadership .highlight {
      color: #d35400;
      font-weight: 700;
    }
    /* 管理力特定样式 */
    .management .card-header {
      background: linear-gradient(135deg, #43cea2, #185a9d);
    }
    .management .list-item i {
      color: #185a9d;
    }
    .management .highlight {
      color: #185a9d;
      font-weight: 700;
    }
    /* 中间图表区域 */
    .chart-wrapper {
      height: 100%;
      background: white;
      border-radius: 16px;
      box-shadow: 0 10px 30px rgba(0,0,0,0.05);
      padding: 15px;
      display: flex;
      flex-direction: column;
      align-items: center;
      justify-content: center;
    }
    #radar-chart {
      width: 100%;
      height: 300px; /* 减小高度 */
    }
    .chart-title {
      text-align: center;
      font-size: 15px;
      color: #95a5a6;
      font-weight: 500;
      margin-bottom: 5px;
    }
    /* 底部总结 */
    footer {
      display: flex;
      justify-content: center;
      align-items: center;
      font-size: 14px; /* 减小字体 */
      color: #7f8c8d;
      border-top: 1px solid #eee;
      padding-top: 10px;
    }
    .quote {
      font-style: italic;
      background: #eef2f3;
      padding: 6px 18px; /* 减少内边距 */
      border-radius: 50px;
      color: #2c3e50;
    }
    .quote strong {
      color: #333;
    }
  &lt;/style&gt;
&lt;/head&gt;
&lt;body&gt;
  &lt;div class="container"&gt;
    &lt;!-- 头部 --&gt;
    &lt;header&gt;
      &lt;div class="title-group"&gt;
        &lt;h1&gt;领导力 vs 管理力&lt;/h1&gt;
        &lt;p&gt;Leadership vs. Management: 核心职能与思维模式的差异&lt;/p&gt;
      &lt;/div&gt;
      &lt;div class="header-icon"&gt;
        &lt;i class="fa-solid fa-scale-balanced"&gt;&lt;/i&gt;
      &lt;/div&gt;
    &lt;/header&gt;
    &lt;!-- 主体内容 --&gt;
    &lt;main&gt;
      &lt;!-- 左侧：领导力 --&gt;
      &lt;div class="card leadership"&gt;
        &lt;div class="card-header"&gt;
          &lt;i class="fa-solid fa-compass"&gt;&lt;/i&gt;
          &lt;h2&gt;领导力 Leadership&lt;/h2&gt;
        &lt;/div&gt;
        &lt;div class="card-body"&gt;
          &lt;p class="definition"&gt;
            侧重于&lt;span class="highlight"&gt;变革与愿景&lt;/span&gt;。通过影响力激励他人，确定方向并促进创新。
          &lt;/p&gt;
          &lt;ul class="list-group"&gt;
            &lt;li class="list-item"&gt;
              &lt;i class="fa-solid fa-eye"&gt;&lt;/i&gt;
              &lt;span&gt;关注&lt;strong&gt;未来与方向&lt;/strong&gt; (Vision)&lt;/span&gt;
            &lt;/li&gt;
            &lt;li class="list-item"&gt;
              &lt;i class="fa-solid fa-fire"&gt;&lt;/i&gt;
              &lt;span&gt;&lt;strong&gt;激励与鼓舞&lt;/strong&gt;团队 (Inspire)&lt;/span&gt;
            &lt;/li&gt;
            &lt;li class="list-item"&gt;
              &lt;i class="fa-solid fa-road"&gt;&lt;/i&gt;
              &lt;span&gt;挑战现状，&lt;strong&gt;推动变革&lt;/strong&gt; (Change)&lt;/span&gt;
            &lt;/li&gt;
            &lt;li class="list-item"&gt;
              &lt;i class="fa-solid fa-users"&gt;&lt;/i&gt;
              &lt;span&gt;以&lt;strong&gt;人为本&lt;/strong&gt; (People Oriented)&lt;/span&gt;
            &lt;/li&gt;
          &lt;/ul&gt;
        &lt;/div&gt;
      &lt;/div&gt;
      &lt;!-- 中间：雷达图 --&gt;
      &lt;div class="chart-wrapper"&gt;
        &lt;div class="chart-title"&gt;能力维度对比分析&lt;/div&gt;
        &lt;div id="radar-chart"&gt;&lt;/div&gt;
      &lt;/div&gt;
      &lt;!-- 右侧：管理力 --&gt;
      &lt;div class="card management"&gt;
        &lt;div class="card-header"&gt;
          &lt;i class="fa-solid fa-list-check"&gt;&lt;/i&gt;
          &lt;h2&gt;管理力 Management&lt;/h2&gt;
        &lt;/div&gt;
        &lt;div class="card-body"&gt;
          &lt;p class="definition"&gt;
            侧重于&lt;span class="highlight"&gt;秩序与执行&lt;/span&gt;。通过系统和流程维持稳定，确保目标高效达成。
          &lt;/p&gt;
          &lt;ul class="list-group"&gt;
            &lt;li class="list-item"&gt;
              &lt;i class="fa-solid fa-bullseye"&gt;&lt;/i&gt;
              &lt;span&gt;关注&lt;strong&gt;当下与底线&lt;/strong&gt; (Execution)&lt;/span&gt;
            &lt;/li&gt;
            &lt;li class="list-item"&gt;
              &lt;i class="fa-solid fa-sitemap"&gt;&lt;/i&gt;
              &lt;span&gt;&lt;strong&gt;计划与组织&lt;/strong&gt;资源 (Plan)&lt;/span&gt;
            &lt;/li&gt;
            &lt;li class="list-item"&gt;
              &lt;i class="fa-solid fa-shield-halved"&gt;&lt;/i&gt;
              &lt;span&gt;维持秩序，&lt;strong&gt;控制风险&lt;/strong&gt; (Control)&lt;/span&gt;
            &lt;/li&gt;
            &lt;li class="list-item"&gt;
              &lt;i class="fa-solid fa-gears"&gt;&lt;/i&gt;
              &lt;span&gt;以&lt;strong&gt;事为本&lt;/strong&gt; (Task Oriented)&lt;/span&gt;
            &lt;/li&gt;
          &lt;/ul&gt;
        &lt;/div&gt;
      &lt;/div&gt;
    &lt;/main&gt;
    &lt;!-- 底部 --&gt;
    &lt;footer&gt;
      &lt;div class="quote"&gt;
        "Management is doing things &lt;strong&gt;right&lt;/strong&gt;; Leadership is doing the &lt;strong&gt;right things&lt;/strong&gt;." — Peter Drucker
      &lt;/div&gt;
    &lt;/footer&gt;
  &lt;/div&gt;
  &lt;!-- ECharts 初始化 --&gt;
  &lt;script&gt;
    var chartDom = document.getElementById('radar-chart');
    var myChart = echarts.init(chartDom);
    var option;
    option = {
      animation: false, // 禁止动画
      color: ['#ff7e5f', '#185a9d'],
      legend: {
        data: ['领导力', '管理力'],
        bottom: 0,
        icon: 'circle',
        textStyle: {
          fontSize: 12, // 减小字体
          color: '#555'
        }
      },
      radar: {
        indicator: [
          { name: '愿景规划', max: 100 },
          { name: '流程控制', max: 100 },
          { name: '创新变革', max: 100 },
          { name: '执行落地', max: 100 },
          { name: '人员激励', max: 100 },
          { name: '风险管理', max: 100 }
        ],
        radius: '65%',
        center: ['50%', '45%'],
        splitNumber: 4,
        axisName: {
          color: '#666',
          fontSize: 11, // 减小字体
          fontWeight: 'bold'
        },
        splitArea: {
          areaStyle: {
            color: ['#f8f9fa', '#fff']
          }
        },
        axisLine: {
          lineStyle: {
            color: '#ddd'
          }
        },
        splitLine: {
          lineStyle: {
            color: '#ddd'
          }
        }
      },
      series: [
        {
          name: 'Leadership vs Management',
          type: 'radar',
          symbolSize: 6,
          data: [
            {
              value: [95, 40, 90, 50, 95, 40],
              name: '领导力',
              areaStyle: {
                color: 'rgba(255, 126, 95, 0.2)'
              },
              lineStyle: {
                width: 3
              }
            },
            {
              value: [40, 95, 45, 95, 50, 90],
              name: '管理力',
              areaStyle: {
                color: 'rgba(24, 90, 157, 0.2)'
              },
              lineStyle: {
                width: 3
              }
            }
          ]
        }
      ]
    };
    myChart.setOption(option);
  &lt;/script&gt;
&lt;/body&gt;
&lt;/html&gt;</t>
  </si>
  <si>
    <t>对比单一品牌策略与多品牌策略在市场渗透上的效果。</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</si>
  <si>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Layout Grid */
    .container {
      display: grid;
      grid-template-rows: 80px 1fr;
      grid-template-columns: 1fr 1fr;
      gap: 24px;
      padding: 40px;
      height: 100%;
    }
    /* Header */
    .header {
      grid-column: 1 / -1;
      display: flex;
      align-items: center;
      justify-content: space-between;
      border-bottom: 2px solid #e0e0e0;
      padding-bottom: 10px;
    }
    .title-group h1 {
      font-size: 36px;
      font-weight: 700;
      color: #1a1a1a;
      letter-spacing: 1px;
    }
    .title-group p {
      font-size: 18px;
      color: #666;
      margin-top: 4px;
    }
    .header-icon {
      font-size: 32px;
      color: #546e7a;
    }
    /* Main Content Area */
    .content-left {
      display: flex;
      flex-direction: column;
      gap: 24px;
    }
    .content-right {
      background: #fff;
      border-radius: 16px;
      padding: 24px;
      box-shadow: 0 4px 20px rgba(0,0,0,0.05);
      display: flex;
      flex-direction: column;
    }
    /* Strategy Cards */
    .strategy-card {
      background: #fff;
      border-radius: 16px;
      padding: 24px;
      box-shadow: 0 4px 15px rgba(0,0,0,0.05);
      flex: 1;
      display: flex;
      flex-direction: column;
      position: relative;
      overflow: hidden;
      border-left: 6px solid transparent;
    }
    .card-single {
      border-left-color: #00897b; /* Teal */
    }
    .card-multi {
      border-left-color: #e65100; /* Deep Orange */
    }
    .card-header {
      display: flex;
      align-items: center;
      margin-bottom: 16px;
    }
    .card-icon {
      width: 48px;
      height: 48px;
      border-radius: 12px;
      display: flex;
      align-items: center;
      justify-content: center;
      font-size: 20px;
      margin-right: 16px;
      color: white;
    }
    .single-icon-bg { background: linear-gradient(135deg, #26a69a, #00695c); }
    .multi-icon-bg { background: linear-gradient(135deg, #ff7043, #bf360c); }
    .card-title {
      font-size: 22px;
      font-weight: 700;
    }
    .card-subtitle {
      font-size: 14px;
      color: #777;
      font-weight: 500;
    }
    .feature-list {
      list-style: none;
    }
    .feature-list li {
      display: flex;
      align-items: flex-start;
      margin-bottom: 12px;
      font-size: 15px;
      line-height: 1.5;
      color: #444;
    }
    .feature-list li i {
      margin-right: 10px;
      margin-top: 4px;
      font-size: 12px;
    }
    .check-single { color: #00897b; }
    .check-multi { color: #e65100; }
    /* Chart Section */
    .chart-header {
      display: flex;
      justify-content: space-between;
      align-items: center;
      margin-bottom: 10px;
    }
    .chart-title {
      font-size: 20px;
      font-weight: 700;
      color: #333;
    }
    .chart-legend-custom {
      display: flex;
      gap: 15px;
      font-size: 14px;
    }
    .legend-item {
      display: flex;
      align-items: center;
    }
    .dot {
      width: 10px;
      height: 10px;
      border-radius: 50%;
      margin-right: 6px;
    }
    #penetrationChart {
      width: 100%;
      height: 100%;
      flex: 1;
    }
    /* Key Insight Box */
    .insight-box {
      margin-top: 15px;
      background: #f8f9fa;
      border-radius: 8px;
      padding: 15px;
      border-left: 4px solid #546e7a;
    }
    .insight-title {
      font-weight: 700;
      font-size: 14px;
      color: #2c3e50;
      margin-bottom: 4px;
      text-transform: uppercase;
    }
    .insight-text {
      font-size: 14px;
      color: #555;
    }
  &lt;/style&gt;
&lt;/head&gt;
&lt;body&gt;
  &lt;div class="container"&gt;
    &lt;!-- Header --&gt;
    &lt;div class="header"&gt;
      &lt;div class="title-group"&gt;
        &lt;h1&gt;单一品牌 vs 多品牌策略&lt;/h1&gt;
        &lt;p&gt;市场渗透深度与广度的战略权衡&lt;/p&gt;
      &lt;/div&gt;
      &lt;div class="header-icon"&gt;
        &lt;i class="fa-solid fa-chart-pie"&gt;&lt;/i&gt;
      &lt;/div&gt;
    &lt;/div&gt;
    &lt;!-- Left Column: Strategy Comparison --&gt;
    &lt;div class="content-left"&gt;
      &lt;!-- Single Brand Card --&gt;
      &lt;div class="strategy-card card-single"&gt;
        &lt;div class="card-header"&gt;
          &lt;div class="card-icon single-icon-bg"&gt;
            &lt;i class="fa-solid fa-bullseye"&gt;&lt;/i&gt;
          &lt;/div&gt;
          &lt;div&gt;
            &lt;div class="card-title"&gt;单一品牌策略&lt;/div&gt;
            &lt;div class="card-subtitle"&gt;资源聚焦 · 深度渗透&lt;/div&gt;
          &lt;/div&gt;
        &lt;/div&gt;
        &lt;ul class="feature-list"&gt;
          &lt;li&gt;
            &lt;i class="fa-solid fa-check check-single"&gt;&lt;/i&gt;
            &lt;span&gt;&lt;strong&gt;资源集中：&lt;/strong&gt; 营销预算与研发力量集中，打造核心竞争力。&lt;/span&gt;
          &lt;/li&gt;
          &lt;li&gt;
            &lt;i class="fa-solid fa-check check-single"&gt;&lt;/i&gt;
            &lt;span&gt;&lt;strong&gt;品牌认知：&lt;/strong&gt; 形象统一，用户心智占领快，忠诚度高。&lt;/span&gt;
          &lt;/li&gt;
          &lt;li&gt;
            &lt;i class="fa-solid fa-minus" style="color: #999;"&gt;&lt;/i&gt;
            &lt;span&gt;&lt;strong&gt;局限性：&lt;/strong&gt; 难以跨越价格带或满足差异化极大的细分市场。&lt;/span&gt;
          &lt;/li&gt;
        &lt;/ul&gt;
      &lt;/div&gt;
      &lt;!-- Multi Brand Card --&gt;
      &lt;div class="strategy-card card-multi"&gt;
        &lt;div class="card-header"&gt;
          &lt;div class="card-icon multi-icon-bg"&gt;
            &lt;i class="fa-solid fa-layer-group"&gt;&lt;/i&gt;
          &lt;/div&gt;
          &lt;div&gt;
            &lt;div class="card-title"&gt;多品牌策略&lt;/div&gt;
            &lt;div class="card-subtitle"&gt;全面覆盖 · 广度渗透&lt;/div&gt;
          &lt;/div&gt;
        &lt;/div&gt;
        &lt;ul class="feature-list"&gt;
          &lt;li&gt;
            &lt;i class="fa-solid fa-check check-multi"&gt;&lt;/i&gt;
            &lt;span&gt;&lt;strong&gt;全域覆盖：&lt;/strong&gt; 通过不同子品牌切入高、中、低端及细分市场。&lt;/span&gt;
          &lt;/li&gt;
          &lt;li&gt;
            &lt;i class="fa-solid fa-check check-multi"&gt;&lt;/i&gt;
            &lt;span&gt;&lt;strong&gt;风险分散：&lt;/strong&gt; 单一品牌危机不会波及整个集团，构筑护城河。&lt;/span&gt;
          &lt;/li&gt;
          &lt;li&gt;
            &lt;i class="fa-solid fa-minus" style="color: #999;"&gt;&lt;/i&gt;
            &lt;span&gt;&lt;strong&gt;挑战：&lt;/strong&gt; 资源分散，管理成本高，可能出现品牌内部蚕食。&lt;/span&gt;
          &lt;/li&gt;
        &lt;/ul&gt;
      &lt;/div&gt;
    &lt;/div&gt;
    &lt;!-- Right Column: Data Visualization --&gt;
    &lt;div class="content-right"&gt;
      &lt;div class="chart-header"&gt;
        &lt;div class="chart-title"&gt;市场细分渗透率模拟数据&lt;/div&gt;
        &lt;div class="chart-legend-custom"&gt;
          &lt;div class="legend-item"&gt;&lt;div class="dot" style="background: #00897b;"&gt;&lt;/div&gt;单一品牌&lt;/div&gt;
          &lt;div class="legend-item"&gt;&lt;div class="dot" style="background: #ff7043;"&gt;&lt;/div&gt;多品牌 A&lt;/div&gt;
          &lt;div class="legend-item"&gt;&lt;div class="dot" style="background: #ffb74d;"&gt;&lt;/div&gt;多品牌 B&lt;/div&gt;
          &lt;div class="legend-item"&gt;&lt;div class="dot" style="background: #ffe0b2;"&gt;&lt;/div&gt;多品牌 C&lt;/div&gt;
        &lt;/div&gt;
      &lt;/div&gt;
      &lt;div id="penetrationChart"&gt;&lt;/div&gt;
      &lt;div class="insight-box"&gt;
        &lt;div class="insight-title"&gt;&lt;i class="fa-solid fa-lightbulb"&gt;&lt;/i&gt; 核心洞察&lt;/div&gt;
        &lt;div class="insight-text"&gt;
          单一品牌在特定细分市场（如中端大众）能达到极高的渗透深度，但在高端或利基市场表现乏力。多品牌策略通过组合拳，虽然单品牌份额较低，但集团总市场占有率（Total Share）显著更高，实现了对市场的全面封锁。
        &lt;/div&gt;
      &lt;/div&gt;
    &lt;/div&gt;
  &lt;/div&gt;
  &lt;script&gt;
    // Initialize ECharts
    var chartDom = document.getElementById('penetrationChart');
    var myChart = echarts.init(chartDom);
    var option;
    option = {
      animation: false, // Strictly disable animation
      grid: {
        top: '10%',
        left: '3%',
        right: '4%',
        bottom: '3%',
        containLabel: true
      },
      tooltip: {
        trigger: 'axis',
        axisPointer: { type: 'shadow' }
      },
      xAxis: {
        type: 'category',
        data: ['价格敏感型', '大众实用型', '品质追求型', '高端奢华型'],
        axisLine: { lineStyle: { color: '#ccc' } },
        axisLabel: { color: '#666', fontSize: 14, fontWeight: 'bold' }
      },
      yAxis: {
        type: 'value',
        name: '市场渗透率 (%)',
        max: 100,
        splitLine: { lineStyle: { type: 'dashed', color: '#eee' } },
        axisLabel: { color: '#888' }
      },
      series: [
        {
          name: '单一品牌',
          type: 'bar',
          barWidth: '25%',
          data: [15, 65, 20, 5], // Strong in mass market, weak elsewhere
          itemStyle: {
            color: '#00897b',
            borderRadius: [4, 4, 0, 0]
          },
          label: {
            show: true,
            position: 'top',
            formatter: '{c}%',
            color: '#00897b',
            fontWeight: 'bold'
          }
        },
        {
          name: '多品牌组合', // Invisible series for spacing/legend logic if needed, but here we stack
          type: 'bar',
          barWidth: '25%',
          barGap: '40%', // Gap between Single and Multi groups
          stack: 'Multi',
          data: [40, 0, 0, 0], // Brand A (Low end)
          itemStyle: { color: '#ffe0b2' }
        },
        {
          name: '多品牌 B',
          type: 'bar',
          stack: 'Multi',
          data: [0, 45, 10, 0], // Brand B (Mid range)
          itemStyle: { color: '#ffb74d' }
        },
        {
          name: '多品牌 C',
          type: 'bar',
          stack: 'Multi',
          data: [0, 0, 35, 55], // Brand C (High end)
          itemStyle: { 
            color: '#ff7043',
            borderRadius: [4, 4, 0, 0] 
          },
          label: {
            show: true,
            position: 'top',
            formatter: (params) =&gt; {
              // Calculate total for the stack manually for display
              const totals = [40, 45, 45, 55]; 
              return totals[params.dataIndex] + '%';
            },
            color: '#e65100',
            fontWeight: 'bold'
          }
        }
      ]
    };
    myChart.setOption(option);
  &lt;/script&gt;
&lt;/body&gt;
&lt;/html&gt;</t>
  </si>
  <si>
    <t>分析内部招聘与外部招聘的优劣势，列出对比表格。</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</si>
  <si>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Layout Grid */
    .container {
      display: grid;
      grid-template-rows: auto 1fr auto; /* 自适应高度，确保 Footer 可见 */
      height: 100%;
      padding: 20px 40px; /* 减少内边距以腾出空间 */
      background: linear-gradient(135deg, #f5f7fa 0%, #e4e8eb 100%);
    }
    /* Header */
    header {
      display: flex;
      align-items: center;
      justify-content: space-between;
      border-bottom: 2px solid #d1d5db;
      padding-bottom: 10px; /* 减少高度 */
    }
    .title-group h1 {
      font-size: 26px; /* 缩小字体 */
      font-weight: 900;
      color: #1f2937;
      letter-spacing: 1px;
    }
    .title-group h2 {
      font-size: 14px; /* 缩小字体 */
      font-weight: 500;
      color: #6b7280;
      margin-top: 2px;
    }
    .header-icon {
      font-size: 24px; /* 缩小图标 */
      color: #374151;
      background: #fff;
      width: 48px; /* 缩小容器 */
      height: 48px;
      display: flex;
      align-items: center;
      justify-content: center;
      border-radius: 10px;
      box-shadow: 0 4px 6px rgba(0,0,0,0.05);
    }
    /* Main Content */
    main {
      display: grid;
      grid-template-columns: 1.4fr 0.8fr;
      gap: 25px; /* 调整间距 */
      padding-top: 15px; /* 减少顶部间距 */
      overflow: hidden; /* 防止溢出 */
    }
    /* Left Column: Table */
    .table-card {
      background: white;
      border-radius: 12px;
      padding: 0; /* 移除内边距，利用表格自身 */
      box-shadow: 0 10px 25px rgba(0,0,0,0.05);
      overflow: hidden;
      height: 100%;
      display: flex;
      flex-direction: column;
    }
    table {
      width: 100%;
      border-collapse: collapse;
      border-spacing: 0;
      flex: 1;
    }
    th {
      padding: 10px 16px; /* 紧凑布局 */
      text-align: left;
      font-size: 15px; /* 调整字体 */
      font-weight: 700;
      color: white;
    }
    th:nth-child(1) { background-color: #374151; width: 12%; }
    th:nth-child(2) { background-color: #059669; width: 44%; }
    th:nth-child(3) { background-color: #d97706; width: 44%; }
    td {
      padding: 8px 16px; /* 紧凑布局 */
      font-size: 13px; /* 调整字体以适应内容 */
      color: #374151;
      border-bottom: 1px solid #f3f4f6;
      vertical-align: middle;
      line-height: 1.35;
    }
    tr:last-child td { border-bottom: none; }
    tr:nth-child(even) { background-color: #f9fafb; }
    .dim-icon { width: 20px; text-align: center; margin-right: 6px; color: #6b7280; font-size: 12px; }
    .badge {
      display: inline-block;
      padding: 2px 6px; /* 缩小 Badge */
      border-radius: 4px;
      font-size: 11px;
      font-weight: 700;
      margin-bottom: 2px;
    }
    .badge-pos { background: #d1fae5; color: #065f46; }
    .badge-neg { background: #fee2e2; color: #991b1b; }
    /* Right Column: Chart &amp; Summary */
    .visual-col {
      display: flex;
      flex-direction: column;
      gap: 15px; /* 减少间距 */
      height: 100%;
      overflow: hidden;
    }
    .chart-card {
      background: white;
      border-radius: 12px;
      padding: 10px; /* 减少内边距 */
      box-shadow: 0 10px 25px rgba(0,0,0,0.05);
      flex: 1; /* 占据剩余空间 */
      position: relative;
      min-height: 0;
    }
    .summary-card {
      background: #374151;
      color: white;
      border-radius: 12px;
      padding: 15px; /* 紧凑布局 */
      box-shadow: 0 10px 25px rgba(0,0,0,0.1);
      flex-shrink: 0; /* 防止被压缩 */
      display: flex;
      flex-direction: column;
      justify-content: center;
    }
    .summary-card h3 { font-size: 15px; margin-bottom: 5px; color: #e5e7eb; }
    .summary-card p { font-size: 13px; line-height: 1.4; opacity: 0.9; margin: 0; }
    /* Footer */
    footer {
      display: flex;
      justify-content: flex-end;
      align-items: center;
      font-size: 11px;
      color: #9ca3af;
      padding-top: 8px;
      height: 24px;
    }
  &lt;/style&gt;
&lt;/head&gt;
&lt;body&gt;
  &lt;div class="container"&gt;
    &lt;!-- Header --&gt;
    &lt;header&gt;
      &lt;div class="title-group"&gt;
        &lt;h1&gt;内部招聘 vs 外部招聘&lt;/h1&gt;
        &lt;h2&gt;人力资源渠道优劣势深度对比分析&lt;/h2&gt;
      &lt;/div&gt;
      &lt;div class="header-icon"&gt;
        &lt;i class="fa-solid fa-people-arrows"&gt;&lt;/i&gt;
      &lt;/div&gt;
    &lt;/header&gt;
    &lt;!-- Main Content --&gt;
    &lt;main&gt;
      &lt;!-- Left: Comparison Table --&gt;
      &lt;div class="table-card"&gt;
        &lt;table&gt;
          &lt;thead&gt;
            &lt;tr&gt;
              &lt;th&gt;维度&lt;/th&gt;
              &lt;th&gt;&lt;i class="fa-solid fa-building-user"&gt;&lt;/i&gt; 内部招聘&lt;/th&gt;
              &lt;th&gt;&lt;i class="fa-solid fa-earth-americas"&gt;&lt;/i&gt; 外部招聘&lt;/th&gt;
            &lt;/tr&gt;
          &lt;/thead&gt;
          &lt;tbody&gt;
            &lt;tr&gt;
              &lt;td&gt;&lt;i class="fa-solid fa-sack-dollar dim-icon"&gt;&lt;/i&gt; 成本&lt;/td&gt;
              &lt;td&gt;
                &lt;span class="badge badge-pos"&gt;优势&lt;/span&gt;&lt;br&gt;
                成本较低，无猎头/广告费，仅需内部公告。
              &lt;/td&gt;
              &lt;td&gt;
                &lt;span class="badge badge-neg"&gt;劣势&lt;/span&gt;&lt;br&gt;
                成本较高，含渠道费、猎头佣金及背调费。
              &lt;/td&gt;
            &lt;/tr&gt;
            &lt;tr&gt;
              &lt;td&gt;&lt;i class="fa-solid fa-stopwatch dim-icon"&gt;&lt;/i&gt; 效率&lt;/td&gt;
              &lt;td&gt;
                &lt;span class="badge badge-pos"&gt;优势&lt;/span&gt;&lt;br&gt;
                流程简便，信息对称，到岗快，即插即用。
              &lt;/td&gt;
              &lt;td&gt;
                &lt;span class="badge badge-neg"&gt;劣势&lt;/span&gt;&lt;br&gt;
                周期长，需筛选、面试、背调及脱密期。
              &lt;/td&gt;
            &lt;/tr&gt;
            &lt;tr&gt;
              &lt;td&gt;&lt;i class="fa-solid fa-handshake dim-icon"&gt;&lt;/i&gt; 文化&lt;/td&gt;
              &lt;td&gt;
                &lt;span class="badge badge-pos"&gt;优势&lt;/span&gt;&lt;br&gt;
                认同价值观，忠诚度高，无磨合期。
              &lt;/td&gt;
              &lt;td&gt;
                &lt;span class="badge badge-neg"&gt;风险&lt;/span&gt;&lt;br&gt;
                需适应期，存文化冲突和排异风险。
              &lt;/td&gt;
            &lt;/tr&gt;
            &lt;tr&gt;
              &lt;td&gt;&lt;i class="fa-solid fa-lightbulb dim-icon"&gt;&lt;/i&gt; 创新&lt;/td&gt;
              &lt;td&gt;
                &lt;span class="badge badge-neg"&gt;劣势&lt;/span&gt;&lt;br&gt;
                易思维定势，恐致“近亲繁殖”，缺新意。
              &lt;/td&gt;
              &lt;td&gt;
                &lt;span class="badge badge-pos"&gt;优势&lt;/span&gt;&lt;br&gt;
                “鲶鱼效应”，引入新理念、技术和视角。
              &lt;/td&gt;
            &lt;/tr&gt;
            &lt;tr&gt;
              &lt;td&gt;&lt;i class="fa-solid fa-users dim-icon"&gt;&lt;/i&gt; 影响&lt;/td&gt;
              &lt;td&gt;
                &lt;span class="badge badge-pos"&gt;激励&lt;/span&gt;&lt;br&gt;
                提供晋升通道，提升士气和留存率。
              &lt;/td&gt;
              &lt;td&gt;
                &lt;span class="badge badge-neg"&gt;冲击&lt;/span&gt;&lt;br&gt;
                可能打击内部积极性，引发矛盾。
              &lt;/td&gt;
            &lt;/tr&gt;
          &lt;/tbody&gt;
        &lt;/table&gt;
      &lt;/div&gt;
      &lt;!-- Right: Chart &amp; Summary --&gt;
      &lt;div class="visual-col"&gt;
        &lt;div class="chart-card"&gt;
          &lt;!-- ECharts Container --&gt;
          &lt;div id="radarChart" style="width: 100%; height: 100%;"&gt;&lt;/div&gt;
        &lt;/div&gt;
        &lt;div class="summary-card"&gt;
          &lt;h3&gt;&lt;i class="fa-solid fa-bullseye"&gt;&lt;/i&gt; 决策建议&lt;/h3&gt;
          &lt;p&gt;
            &lt;strong&gt;核心岗位/管理岗：&lt;/strong&gt; 优先考虑&lt;span style="color:#34d399"&gt;内部提拔&lt;/span&gt;保传承与稳定。&lt;br&gt;
            &lt;strong&gt;技术革新/急需扩张：&lt;/strong&gt; 适度引入&lt;span style="color:#fbbf24"&gt;外部人才&lt;/span&gt;激活活力，破僵局。
          &lt;/p&gt;
        &lt;/div&gt;
      &lt;/div&gt;
    &lt;/main&gt;
    &lt;!-- Footer --&gt;
    &lt;footer&gt;
      &lt;span&gt;HR Strategy Series &amp;nbsp;|&amp;nbsp; 2023 Q4 Report &amp;nbsp;|&amp;nbsp; Page 05&lt;/span&gt;
    &lt;/footer&gt;
  &lt;/div&gt;
  &lt;!-- ECharts Initialization --&gt;
  &lt;script&gt;
    var chartDom = document.getElementById('radarChart');
    var myChart = echarts.init(chartDom);
    var option;
    option = {
      animation: false,
      title: {
        text: '综合能力维度评分',
        left: 'center',
        top: '0%', // 调整顶部距离
        textStyle: {
          fontSize: 15,
          color: '#374151',
          fontWeight: 'bold'
        }
      },
      legend: {
        bottom: '0%', // 调整底部距离
        data: ['内部招聘', '外部招聘'],
        textStyle: { fontSize: 11 }
      },
      radar: {
        indicator: [
          { name: '成本优势', max: 100 },
          { name: '招聘速度', max: 100 },
          { name: '文化契合', max: 100 },
          { name: '创新能力', max: 100 },
          { name: '人才广度', max: 100 }
        ],
        radius: '65%', // 稍微调整半径
        center: ['50%', '50%'], // 垂直居中
        splitNumber: 4,
        axisName: {
          color: '#6b7280',
          fontSize: 11,
          fontWeight: 'bold'
        },
        splitArea: {
          areaStyle: {
            color: ['#f8fafc', '#f1f5f9', '#e2e8f0', '#cbd5e1'],
            shadowColor: 'rgba(0, 0, 0, 0.1)',
            shadowBlur: 10
          }
        }
      },
      series: [
        {
          name: 'Comparison',
          type: 'radar',
          data: [
            {
              value: [90, 95, 95, 40, 30],
              name: '内部招聘',
              itemStyle: { color: '#059669' },
              areaStyle: { color: 'rgba(5, 150, 105, 0.3)' },
              symbol: 'circle',
              symbolSize: 6
            },
            {
              value: [40, 50, 50, 95, 95],
              name: '外部招聘',
              itemStyle: { color: '#d97706' },
              areaStyle: { color: 'rgba(217, 119, 6, 0.3)' },
              symbol: 'circle',
              symbolSize: 6
            }
          ]
        }
      ]
    };
    myChart.setOption(option);
    // Resize chart on window resize (though window is fixed here)
    window.addEventListener('resize', function() {
      myChart.resize();
    });
  &lt;/script&gt;
&lt;/body&gt;
&lt;/html&gt;</t>
  </si>
  <si>
    <t>比较手动测试与自动化测试的适用阶段及投入产出比。</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</si>
  <si>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#f8f9fa;
      color: #333;
    }
    /* 布局容器 */
    .container {
      display: grid;
      grid-template-columns: 40% 60%;
      grid-template-rows: 100px 1fr;
      height: 100%;
      padding: 40px 60px;
      gap: 30px;
    }
    /* 标题区域 */
    .header {
      grid-column: 1 / -1;
      display: flex;
      align-items: center;
      border-bottom: 2px solid #e0e0e0;
      padding-bottom: 20px;
    }
    .header h1 {
      font-size: 42px;
      font-weight: 900;
      color: #2c3e50;
      letter-spacing: 1px;
    }
    .header .subtitle {
      margin-left: 30px;
      font-size: 24px;
      color: #7f8c8d;
      font-weight: 500;
      padding-left: 30px;
      border-left: 4px solid #1abc9c;
    }
    /* 左侧内容区：对比卡片 */
    .comparison-column {
      display: flex;
      flex-direction: column;
      justify-content: space-between;
      height: 100%;
    }
    .card {
      background: white;
      border-radius: 16px;
      padding: 25px;
      box-shadow: 0 10px 25px rgba(0,0,0,0.05);
      position: relative;
      overflow: hidden;
      height: 48%;
      display: flex;
      flex-direction: column;
    }
    .card::before {
      content: '';
      position: absolute;
      left: 0;
      top: 0;
      bottom: 0;
      width: 6px;
    }
    .card-manual::before { background: #e67e22; }
    .card-auto::before { background: #16a085; }
    .card-header {
      display: flex;
      align-items: center;
      margin-bottom: 15px;
    }
    .icon-box {
      width: 50px;
      height: 50px;
      border-radius: 12px;
      display: flex;
      align-items: center;
      justify-content: center;
      font-size: 24px;
      margin-right: 15px;
    }
    .manual-icon { background: #fdf2e9; color: #e67e22; }
    .auto-icon { background: #e8f8f5; color: #16a085; }
    .card-title {
      font-size: 24px;
      font-weight: 700;
      color: #2c3e50;
    }
    .tag-container {
      display: flex;
      flex-wrap: wrap;
      gap: 10px;
      margin-bottom: 15px;
    }
    .tag {
      padding: 6px 12px;
      border-radius: 6px;
      font-size: 14px;
      font-weight: 500;
    }
    .tag-manual { background: #fdf2e9; color: #d35400; }
    .tag-auto { background: #e8f8f5; color: #0e6655; }
    .desc-list {
      list-style: none;
    }
    .desc-list li {
      margin-bottom: 8px;
      font-size: 16px;
      color: #555;
      display: flex;
      align-items: center;
    }
    .desc-list li i {
      margin-right: 10px;
      font-size: 12px;
      color: #bdc3c7;
    }
    /* 右侧图表区 */
    .chart-column {
      background: white;
      border-radius: 20px;
      padding: 30px;
      box-shadow: 0 10px 30px rgba(0,0,0,0.06);
      display: flex;
      flex-direction: column;
    }
    .chart-title {
      font-size: 20px;
      font-weight: 700;
      color: #34495e;
      margin-bottom: 20px;
      display: flex;
      justify-content: space-between;
      align-items: center;
    }
    .chart-legend-custom {
      display: flex;
      gap: 20px;
      font-size: 14px;
    }
    .legend-item {
      display: flex;
      align-items: center;
      gap: 8px;
    }
    .dot { width: 12px; height: 12px; border-radius: 50%; }
    .dot-manual { background: #e67e22; }
    .dot-auto { background: #16a085; }
    #roiChart {
      width: 100%;
      flex: 1;
    }
    /* 装饰元素 */
    .bg-shape {
      position: absolute;
      top: 0;
      right: 0;
      width: 400px;
      height: 400px;
      background: radial-gradient(circle at top right, rgba(22, 160, 133, 0.05), transparent 70%);
      z-index: -1;
    }
  &lt;/style&gt;
&lt;/head&gt;
&lt;body&gt;
  &lt;div class="bg-shape"&gt;&lt;/div&gt;
  &lt;div class="container"&gt;
    &lt;!-- 头部 --&gt;
    &lt;div class="header"&gt;
      &lt;h1&gt;手动 vs 自动化&lt;/h1&gt;
      &lt;div class="subtitle"&gt;适用阶段与投入产出比 (ROI) 分析&lt;/div&gt;
    &lt;/div&gt;
    &lt;!-- 左侧：对比卡片 --&gt;
    &lt;div class="comparison-column"&gt;
      &lt;!-- 手动测试卡片 --&gt;
      &lt;div class="card card-manual"&gt;
        &lt;div class="card-header"&gt;
          &lt;div class="icon-box manual-icon"&gt;
            &lt;i class="fa-solid fa-user-magnifying-glass"&gt;&lt;/i&gt;
          &lt;/div&gt;
          &lt;div class="card-title"&gt;手动测试&lt;/div&gt;
        &lt;/div&gt;
        &lt;div class="tag-container"&gt;
          &lt;span class="tag tag-manual"&gt;初期阶段&lt;/span&gt;
          &lt;span class="tag tag-manual"&gt;探索性&lt;/span&gt;
          &lt;span class="tag tag-manual"&gt;UI/UX&lt;/span&gt;
        &lt;/div&gt;
        &lt;ul class="desc-list"&gt;
          &lt;li&gt;&lt;i class="fa-solid fa-circle"&gt;&lt;/i&gt; 适用于需求变更频繁的项目早期&lt;/li&gt;
          &lt;li&gt;&lt;i class="fa-solid fa-circle"&gt;&lt;/i&gt; 擅长处理一次性、非重复的测试任务&lt;/li&gt;
          &lt;li&gt;&lt;i class="fa-solid fa-circle"&gt;&lt;/i&gt; &lt;strong&gt;成本特性：&lt;/strong&gt; 初始成本低，但随次数线性增长&lt;/li&gt;
        &lt;/ul&gt;
      &lt;/div&gt;
      &lt;!-- 自动化测试卡片 --&gt;
      &lt;div class="card card-auto"&gt;
        &lt;div class="card-header"&gt;
          &lt;div class="icon-box auto-icon"&gt;
            &lt;i class="fa-solid fa-robot"&gt;&lt;/i&gt;
          &lt;/div&gt;
          &lt;div class="card-title"&gt;自动化测试&lt;/div&gt;
        &lt;/div&gt;
        &lt;div class="tag-container"&gt;
          &lt;span class="tag tag-auto"&gt;维护阶段&lt;/span&gt;
          &lt;span class="tag tag-auto"&gt;回归测试&lt;/span&gt;
          &lt;span class="tag tag-auto"&gt;高并发&lt;/span&gt;
        &lt;/div&gt;
        &lt;ul class="desc-list"&gt;
          &lt;li&gt;&lt;i class="fa-solid fa-circle"&gt;&lt;/i&gt; 适用于功能稳定、需要频繁回归的系统&lt;/li&gt;
          &lt;li&gt;&lt;i class="fa-solid fa-circle"&gt;&lt;/i&gt; 擅长大数据量、性能及接口测试&lt;/li&gt;
          &lt;li&gt;&lt;i class="fa-solid fa-circle"&gt;&lt;/i&gt; &lt;strong&gt;成本特性：&lt;/strong&gt; 初始投入高，边际成本极低&lt;/li&gt;
        &lt;/ul&gt;
      &lt;/div&gt;
    &lt;/div&gt;
    &lt;!-- 右侧：ROI 图表 --&gt;
    &lt;div class="chart-column"&gt;
      &lt;div class="chart-title"&gt;
        &lt;span&gt;成本随时间/迭代次数的变化&lt;/span&gt;
        &lt;div class="chart-legend-custom"&gt;
          &lt;div class="legend-item"&gt;&lt;div class="dot dot-manual"&gt;&lt;/div&gt;手动测试成本&lt;/div&gt;
          &lt;div class="legend-item"&gt;&lt;div class="dot dot-auto"&gt;&lt;/div&gt;自动化测试成本&lt;/div&gt;
        &lt;/div&gt;
      &lt;/div&gt;
      &lt;div id="roiChart"&gt;&lt;/div&gt;
    &lt;/div&gt;
  &lt;/div&gt;
  &lt;script&gt;
    var chartDom = document.getElementById('roiChart');
    var myChart = echarts.init(chartDom);
    var option;
    option = {
      animation: false, // 严格禁止动画
      grid: {
        top: '15%',
        left: '3%',
        right: '8%',
        bottom: '5%',
        containLabel: true
      },
      xAxis: {
        type: 'category',
        boundaryGap: false,
        data: ['项目启动', '迭代 1', '迭代 2', '迭代 3', '迭代 4', '迭代 5', '迭代 6', '长期维护'],
        axisLine: { lineStyle: { color: '#bdc3c7' } },
        axisLabel: { color: '#7f8c8d', fontSize: 12, fontWeight: 'bold' },
        axisTick: { show: false }
      },
      yAxis: {
        type: 'value',
        name: '累计投入成本 (Cost)',
        nameTextStyle: { padding: [0, 0, 0, 20], color: '#7f8c8d', fontWeight: 'bold' },
        axisLine: { show: false },
        axisTick: { show: false },
        splitLine: { lineStyle: { type: 'dashed', color: '#ecf0f1' } },
        axisLabel: { show: false }
      },
      series: [
        {
          name: '手动测试',
          type: 'line',
          data: [10, 25, 40, 55, 70, 85, 100, 115],
          smooth: true,
          symbol: 'none',
          lineStyle: { width: 4, color: '#e67e22' },
          areaStyle: {
            color: new echarts.graphic.LinearGradient(0, 0, 0, 1, [
              { offset: 0, color: 'rgba(230, 126, 34, 0.2)' },
              { offset: 1, color: 'rgba(230, 126, 34, 0)' }
            ])
          }
        },
        {
          name: '自动化测试',
          type: 'line',
          data: [50, 55, 60, 65, 70, 75, 80, 85],
          smooth: true,
          symbol: 'none',
          lineStyle: { width: 4, color: '#16a085' },
          areaStyle: {
            color: new echarts.graphic.LinearGradient(0, 0, 0, 1, [
              { offset: 0, color: 'rgba(22, 160, 133, 0.2)' },
              { offset: 1, color: 'rgba(22, 160, 133, 0)' }
            ])
          },
          markPoint: {
            symbol: 'circle',
            symbolSize: 10,
            itemStyle: { color: '#2c3e50' },
            label: {
              show: true,
              formatter: 'ROI 盈亏平衡点',
              position: 'top',
              backgroundColor: '#2c3e50',
              color: '#fff',
              padding: [6, 10],
              borderRadius: 4,
              fontWeight: 'bold',
              fontSize: 14
            },
            data: [
              { coord: ['迭代 4', 70] }
            ]
          }
        }
      ]
    };
    myChart.setOption(option);
  &lt;/script&gt;
&lt;/body&gt;
&lt;/html&gt;</t>
  </si>
  <si>
    <t>对比内容营销与硬广投放的长期效果差异。</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</si>
  <si>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#f8f9fa;
      color: #2d3436;
    }
    /* 布局容器 */
    .container {
      display: grid;
      grid-template-columns: 420px 1fr;
      grid-template-rows: 100px 1fr;
      gap: 30px;
      padding: 40px 60px;
      height: 100%;
    }
    /* 标题区域 */
    .header {
      grid-column: 1 / -1;
      display: flex;
      flex-direction: column;
      justify-content: center;
      border-bottom: 2px solid #e9ecef;
    }
    .title {
      font-size: 42px;
      font-weight: 900;
      color: #2d3436;
      letter-spacing: -1px;
      margin-bottom: 8px;
    }
    .subtitle {
      font-size: 20px;
      color: #636e72;
      font-weight: 500;
    }
    /* 左侧对比卡片区域 */
    .comparison-panel {
      display: flex;
      flex-direction: column;
      gap: 24px;
      justify-content: center;
    }
    .card {
      background: white;
      border-radius: 16px;
      padding: 25px;
      box-shadow: 0 10px 20px rgba(0,0,0,0.04);
      position: relative;
      overflow: hidden;
      border-left: 6px solid transparent;
    }
    /* 硬广投放卡片样式 */
    .card.ads {
      border-left-color: #ff7675;
    }
    .card.ads .icon-bg {
      color: rgba(255, 118, 117, 0.1);
    }
    .card.ads h3 { color: #d63031; }
    /* 内容营销卡片样式 */
    .card.content {
      border-left-color: #00b894;
    }
    .card.content .icon-bg {
      color: rgba(0, 184, 148, 0.1);
    }
    .card.content h3 { color: #00b894; }
    .card-header {
      display: flex;
      align-items: center;
      margin-bottom: 15px;
    }
    .card-icon {
      width: 40px;
      height: 40px;
      display: flex;
      align-items: center;
      justify-content: center;
      border-radius: 8px;
      margin-right: 15px;
      font-size: 20px;
    }
    .card.ads .card-icon { background: #fff0f0; color: #ff7675; }
    .card.content .card-icon { background: #e6fffa; color: #00b894; }
    .card h3 {
      font-size: 22px;
      font-weight: 700;
    }
    .feature-list {
      list-style: none;
    }
    .feature-list li {
      display: flex;
      align-items: center;
      font-size: 16px;
      color: #636e72;
      margin-bottom: 10px;
    }
    .feature-list li:last-child { margin-bottom: 0; }
    .feature-list li i {
      margin-right: 10px;
      font-size: 14px;
    }
    .card.ads .feature-list li i { color: #ff7675; }
    .card.content .feature-list li i { color: #00b894; }
    /* 右侧图表区域 */
    .chart-panel {
      background: white;
      border-radius: 20px;
      padding: 20px;
      box-shadow: 0 10px 30px rgba(0,0,0,0.05);
      display: flex;
      flex-direction: column;
    }
    .chart-title {
      font-size: 18px;
      font-weight: 700;
      color: #2d3436;
      margin-bottom: 10px;
      padding-left: 10px;
      border-left: 4px solid #0984e3;
    }
    #main-chart {
      width: 100%;
      height: 100%;
    }
    /* 结论胶囊 */
    .conclusion {
      margin-top: 20px;
      background: #f1f2f6;
      padding: 15px 20px;
      border-radius: 10px;
      font-size: 15px;
      color: #2d3436;
      line-height: 1.5;
      border: 1px solid #dfe6e9;
    }
    .conclusion strong {
      color: #00b894;
    }
  &lt;/style&gt;
&lt;/head&gt;
&lt;body&gt;
  &lt;div class="container"&gt;
    &lt;!-- 头部 --&gt;
    &lt;div class="header"&gt;
      &lt;h1 class="title"&gt;内容营销 vs 硬广投放&lt;/h1&gt;
      &lt;p class="subtitle"&gt;流量获取模式与长期ROI（投资回报率）的差异分析&lt;/p&gt;
    &lt;/div&gt;
    &lt;!-- 左侧：对比卡片 --&gt;
    &lt;div class="comparison-panel"&gt;
      &lt;!-- 硬广投放 --&gt;
      &lt;div class="card ads"&gt;
        &lt;div class="card-header"&gt;
          &lt;div class="card-icon"&gt;&lt;i class="fa-solid fa-bullhorn"&gt;&lt;/i&gt;&lt;/div&gt;
          &lt;h3&gt;硬广投放 (Paid Ads)&lt;/h3&gt;
        &lt;/div&gt;
        &lt;ul class="feature-list"&gt;
          &lt;li&gt;&lt;i class="fa-solid fa-bolt"&gt;&lt;/i&gt; &lt;strong&gt;见效快：&lt;/strong&gt; 付费即有流量，启动速度极快&lt;/li&gt;
          &lt;li&gt;&lt;i class="fa-solid fa-money-bill-wave"&gt;&lt;/i&gt; &lt;strong&gt;成本高：&lt;/strong&gt; 流量成本随竞争线性增长&lt;/li&gt;
          &lt;li&gt;&lt;i class="fa-solid fa-stopwatch"&gt;&lt;/i&gt; &lt;strong&gt;无沉淀：&lt;/strong&gt; 停止付费，流量立即归零&lt;/li&gt;
          &lt;li&gt;&lt;i class="fa-solid fa-arrow-trend-down"&gt;&lt;/i&gt; &lt;strong&gt;被动性：&lt;/strong&gt; 用户往往产生抗拒心理&lt;/li&gt;
        &lt;/ul&gt;
      &lt;/div&gt;
      &lt;!-- 内容营销 --&gt;
      &lt;div class="card content"&gt;
        &lt;div class="card-header"&gt;
          &lt;div class="card-icon"&gt;&lt;i class="fa-solid fa-pen-nib"&gt;&lt;/i&gt;&lt;/div&gt;
          &lt;h3&gt;内容营销 (Content)&lt;/h3&gt;
        &lt;/div&gt;
        &lt;ul class="feature-list"&gt;
          &lt;li&gt;&lt;i class="fa-solid fa-seedling"&gt;&lt;/i&gt; &lt;strong&gt;起步慢：&lt;/strong&gt; 前期需要积累，见效周期长&lt;/li&gt;
          &lt;li&gt;&lt;i class="fa-solid fa-piggy-bank"&gt;&lt;/i&gt; &lt;strong&gt;复利效应：&lt;/strong&gt; 边际成本递减，ROI 持续走高&lt;/li&gt;
          &lt;li&gt;&lt;i class="fa-solid fa-layer-group"&gt;&lt;/i&gt; &lt;strong&gt;资产化：&lt;/strong&gt; 内容即资产，持续产生长尾流量&lt;/li&gt;
          &lt;li&gt;&lt;i class="fa-solid fa-handshake"&gt;&lt;/i&gt; &lt;strong&gt;信任感：&lt;/strong&gt; 建立品牌权威，转化率更高&lt;/li&gt;
        &lt;/ul&gt;
      &lt;/div&gt;
    &lt;/div&gt;
    &lt;!-- 右侧：图表 --&gt;
    &lt;div class="chart-panel"&gt;
      &lt;div class="chart-title"&gt;12个月流量/ROI 趋势模拟&lt;/div&gt;
      &lt;div id="main-chart"&gt;&lt;/div&gt;
      &lt;div class="conclusion"&gt;
        &lt;i class="fa-solid fa-circle-info" style="color: #0984e3; margin-right: 8px;"&gt;&lt;/i&gt;
        &lt;strong&gt;核心洞察：&lt;/strong&gt; 硬广适合短期促销与冷启动，内容营销则是企业的长期资产。随着时间推移，内容营销的“复利曲线”将大幅超越硬广的“线性曲线”。
      &lt;/div&gt;
    &lt;/div&gt;
  &lt;/div&gt;
  &lt;script&gt;
    // 初始化 ECharts
    var chartDom = document.getElementById('main-chart');
    var myChart = echarts.init(chartDom);
    var option;
    option = {
      animation: false, // 严格禁止动画
      backgroundColor: 'transparent',
      grid: {
        top: '15%',
        left: '3%',
        right: '4%',
        bottom: '3%',
        containLabel: true
      },
      tooltip: {
        trigger: 'axis',
        axisPointer: {
          type: 'line',
          lineStyle: {
            color: '#b2bec3',
            type: 'dashed'
          }
        }
      },
      legend: {
        data: ['硬广投放 (Ads)', '内容营销 (Content)'],
        top: 0,
        right: 10,
        textStyle: {
          fontSize: 14,
          color: '#636e72'
        }
      },
      xAxis: {
        type: 'category',
        boundaryGap: false,
        data: ['M1', 'M2', 'M3', 'M4', 'M5', 'M6', 'M7', 'M8', 'M9', 'M10', 'M11', 'M12'],
        axisLine: {
          lineStyle: { color: '#dfe6e9' }
        },
        axisLabel: {
          color: '#636e72',
          fontSize: 12
        }
      },
      yAxis: {
        type: 'value',
        name: '流量 / 效果指数',
        splitLine: {
          lineStyle: {
            color: '#f1f2f6',
            type: 'dashed'
          }
        },
        axisLine: { show: false },
        axisLabel: { show: false } // 隐藏具体数值，强调趋势
      },
      series: [
        {
          name: '硬广投放 (Ads)',
          type: 'line',
          // 模拟数据：起步高，维持平稳，第10个月停止预算后归零
          data: [80, 80, 80, 80, 80, 80, 80, 80, 80, 0, 0, 0],
          smooth: false,
          step: 'end', // 阶梯状更能体现预算控制的特点
          lineStyle: {
            width: 3,
            color: '#ff7675'
          },
          itemStyle: {
            color: '#ff7675'
          },
          areaStyle: {
            color: new echarts.graphic.LinearGradient(0, 0, 0, 1, [
              { offset: 0, color: 'rgba(255, 118, 117, 0.2)' },
              { offset: 1, color: 'rgba(255, 118, 117, 0)' }
            ])
          },
          markPoint: {
            animation: false,
            data: [
              { value: '预算停止', xAxis: 9, yAxis: 80, itemStyle: { color: '#d63031' } }
            ],
            label: {
              offset: [0, -10],
              formatter: '预算停止\n流量断崖',
              fontSize: 12
            }
          }
        },
        {
          name: '内容营销 (Content)',
          type: 'line',
          // 模拟数据：指数增长
          data: [5, 10, 18, 30, 45, 65, 90, 120, 160, 210, 270, 340],
          smooth: true,
          lineStyle: {
            width: 4,
            color: '#00b894'
          },
          itemStyle: {
            color: '#00b894'
          },
          areaStyle: {
            color: new echarts.graphic.LinearGradient(0, 0, 0, 1, [
              { offset: 0, color: 'rgba(0, 184, 148, 0.3)' },
              { offset: 1, color: 'rgba(0, 184, 148, 0.05)' }
            ])
          },
          markPoint: {
            animation: false,
            data: [
              { value: '复利拐点', xAxis: 6, yAxis: 90, itemStyle: { color: '#00b894' } }
            ],
            label: {
              offset: [-40, -30],
              formatter: '复利效应\n超越硬广',
              fontSize: 12
            }
          }
        }
      ]
    };
    myChart.setOption(option);
  &lt;/script&gt;
&lt;/body&gt;
&lt;/html&gt;</t>
  </si>
  <si>
    <t>分析红海市场与蓝海市场的竞争环境区别。</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</si>
  <si>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:root {
      --red-primary: #c62828;
      --red-bg: #ffebee;
      --red-text: #b71c1c;
      --blue-primary: #0277bd;
      --blue-bg: #e1f5fe;
      --blue-text: #01579b;
      --dark-text: #2c3e50;
      --gray-text: #546e7a;
      --bg-color: #f8f9fa;
      --card-bg: #ffffff;
    }
    * { margin: 0; padding: 0; box-sizing: border-box; }
    html, body { 
      width: 1280px; 
      height: 720px; 
      overflow: hidden; 
      font-family: 'Noto Sans SC', sans-serif; 
      background-color: var(--bg-color);
      color: var(--dark-text);
    }
    .container {
      display: grid;
      /* 调整 Grid 行高：Header自适应，中间占满剩余空间，底部固定210px */
      grid-template-rows: auto 1fr 210px;
      height: 100%;
      /* 减少内边距 */
      padding: 25px 50px;
      /* 减少间距 */
      gap: 20px;
    }
    /* Header */
    header {
      display: flex;
      justify-content: space-between;
      align-items: center;
      border-bottom: 2px solid #e0e0e0;
      /* 减少底部 Padding */
      padding-bottom: 15px;
    }
    h1 {
      /* 减小字体大小 */
      font-size: 28px;
      font-weight: 900;
      color: var(--dark-text);
      letter-spacing: 1px;
    }
    .subtitle {
      font-size: 16px;
      color: var(--gray-text);
      font-weight: 500;
      display: flex;
      align-items: center;
      gap: 8px;
    }
    /* Main Content - Comparison Cards */
    .comparison-section {
      display: grid;
      grid-template-columns: 1fr 1fr;
      /* 减少卡片间距 */
      gap: 30px;
      /* 确保内容垂直居中或填满 */
      align-content: stretch;
    }
    .card {
      background: var(--card-bg);
      border-radius: 16px;
      /* 减少卡片内边距 */
      padding: 20px 25px;
      box-shadow: 0 4px 20px rgba(0,0,0,0.05);
      display: flex;
      flex-direction: column;
      position: relative;
      overflow: hidden;
      /* 确保卡片高度自适应填满 Grid */
      height: 100%;
    }
    .card::before {
      content: '';
      position: absolute;
      top: 0;
      left: 0;
      width: 6px;
      height: 100%;
    }
    .card-red::before { background-color: var(--red-primary); }
    .card-blue::before { background-color: var(--blue-primary); }
    .card-header {
      display: flex;
      align-items: center;
      /* 减少 Header 下边距 */
      margin-bottom: 15px;
      gap: 12px;
    }
    .icon-box {
      /* 减小图标容器尺寸 */
      width: 42px;
      height: 42px;
      border-radius: 10px;
      display: flex;
      align-items: center;
      justify-content: center;
      font-size: 20px;
    }
    .card-red .icon-box {
      background-color: var(--red-bg);
      color: var(--red-primary);
    }
    .card-blue .icon-box {
      background-color: var(--blue-bg);
      color: var(--blue-primary);
    }
    .card-title {
      /* 减小标题字体 */
      font-size: 20px;
      font-weight: 700;
    }
    .card-red .card-title { color: var(--red-text); }
    .card-blue .card-title { color: var(--blue-text); }
    .feature-list {
      list-style: none;
      display: flex;
      flex-direction: column;
      /* 减少列表项间距 */
      gap: 12px;
    }
    .feature-item {
      display: flex;
      align-items: flex-start;
      gap: 10px;
      /* 减小正文字体 */
      font-size: 14px;
      line-height: 1.4;
      color: #455a64;
    }
    .feature-item i {
      margin-top: 3px;
      font-size: 13px;
      min-width: 16px; /* 确保图标对齐 */
      text-align: center;
    }
    .card-red .feature-item i { color: var(--red-primary); }
    .card-blue .feature-item i { color: var(--blue-primary); }
    /* Bottom Section - Chart */
    .chart-section {
      background: white;
      border-radius: 16px;
      /* 减少内边距 */
      padding: 15px 25px;
      box-shadow: 0 4px 20px rgba(0,0,0,0.05);
      display: grid;
      grid-template-columns: 280px 1fr;
      align-items: center;
      height: 100%; /* 填满分配的高度 */
    }
    .chart-info {
      padding-right: 20px;
      border-right: 1px solid #eee;
    }
    .chart-title {
      font-size: 18px;
      font-weight: 700;
      margin-bottom: 8px;
      color: var(--dark-text);
    }
    .chart-desc {
      font-size: 13px;
      color: var(--gray-text);
      line-height: 1.5;
    }
    #strategyChart {
      width: 100%;
      /* 调整图表高度以适应容器 */
      height: 180px;
    }
    /* Utility */
    .tag {
      display: inline-block;
      padding: 3px 10px;
      border-radius: 20px;
      font-size: 11px;
      font-weight: 700;
      margin-bottom: 3px;
    }
    .tag-red { background: var(--red-bg); color: var(--red-primary); }
    .tag-blue { background: var(--blue-bg); color: var(--blue-primary); }
  &lt;/style&gt;
&lt;/head&gt;
&lt;body&gt;
  &lt;div class="container"&gt;
    &lt;!-- Header --&gt;
    &lt;header&gt;
      &lt;h1&gt;红海 vs 蓝海：竞争环境分析&lt;/h1&gt;
      &lt;div class="subtitle"&gt;
        &lt;i class="fa-solid fa-layer-group"&gt;&lt;/i&gt;
        战略管理与市场定位
      &lt;/div&gt;
    &lt;/header&gt;
    &lt;!-- Comparison Cards --&gt;
    &lt;div class="comparison-section"&gt;
      &lt;!-- Red Ocean Card --&gt;
      &lt;div class="card card-red"&gt;
        &lt;div class="card-header"&gt;
          &lt;div class="icon-box"&gt;
            &lt;i class="fa-solid fa-arrow-trend-down"&gt;&lt;/i&gt;
          &lt;/div&gt;
          &lt;div&gt;
            &lt;span class="tag tag-red"&gt;存量博弈&lt;/span&gt;
            &lt;div class="card-title"&gt;红海市场 Red Ocean&lt;/div&gt;
          &lt;/div&gt;
        &lt;/div&gt;
        &lt;ul class="feature-list"&gt;
          &lt;li class="feature-item"&gt;
            &lt;i class="fa-solid fa-xmark"&gt;&lt;/i&gt;
            &lt;span&gt;&lt;strong&gt;竞争边界明确：&lt;/strong&gt;在现有的市场空间中竞争，游戏规则已定。&lt;/span&gt;
          &lt;/li&gt;
          &lt;li class="feature-item"&gt;
            &lt;i class="fa-solid fa-crosshairs"&gt;&lt;/i&gt;
            &lt;span&gt;&lt;strong&gt;核心目标：&lt;/strong&gt;击败竞争对手，争夺现有市场份额。&lt;/span&gt;
          &lt;/li&gt;
          &lt;li class="feature-item"&gt;
            &lt;i class="fa-solid fa-users"&gt;&lt;/i&gt;
            &lt;span&gt;&lt;strong&gt;需求侧重点：&lt;/strong&gt;开发现有需求，满足客户已知痛点。&lt;/span&gt;
          &lt;/li&gt;
          &lt;li class="feature-item"&gt;
            &lt;i class="fa-solid fa-scale-balanced"&gt;&lt;/i&gt;
            &lt;span&gt;&lt;strong&gt;战略权衡：&lt;/strong&gt;必须在“价值”与“成本”之间做取舍。&lt;/span&gt;
          &lt;/li&gt;
        &lt;/ul&gt;
      &lt;/div&gt;
      &lt;!-- Blue Ocean Card --&gt;
      &lt;div class="card card-blue"&gt;
        &lt;div class="card-header"&gt;
          &lt;div class="icon-box"&gt;
            &lt;i class="fa-solid fa-compass"&gt;&lt;/i&gt;
          &lt;/div&gt;
          &lt;div&gt;
            &lt;span class="tag tag-blue"&gt;增量创新&lt;/span&gt;
            &lt;div class="card-title"&gt;蓝海市场 Blue Ocean&lt;/div&gt;
          &lt;/div&gt;
        &lt;/div&gt;
        &lt;ul class="feature-list"&gt;
          &lt;li class="feature-item"&gt;
            &lt;i class="fa-solid fa-check"&gt;&lt;/i&gt;
            &lt;span&gt;&lt;strong&gt;重塑市场边界：&lt;/strong&gt;开创无人争抢的市场空间，规则待定。&lt;/span&gt;
          &lt;/li&gt;
          &lt;li class="feature-item"&gt;
            &lt;i class="fa-solid fa-flag"&gt;&lt;/i&gt;
            &lt;span&gt;&lt;strong&gt;核心目标：&lt;/strong&gt;通过价值创新，使竞争变得无关紧要。&lt;/span&gt;
          &lt;/li&gt;
          &lt;li class="feature-item"&gt;
            &lt;i class="fa-solid fa-lightbulb"&gt;&lt;/i&gt;
            &lt;span&gt;&lt;strong&gt;需求侧重点：&lt;/strong&gt;创造并获取新需求，挖掘非客户群体。&lt;/span&gt;
          &lt;/li&gt;
          &lt;li class="feature-item"&gt;
            &lt;i class="fa-solid fa-rocket"&gt;&lt;/i&gt;
            &lt;span&gt;&lt;strong&gt;打破权衡：&lt;/strong&gt;同时追求差异化和低成本（价值创新）。&lt;/span&gt;
          &lt;/li&gt;
        &lt;/ul&gt;
      &lt;/div&gt;
    &lt;/div&gt;
    &lt;!-- Bottom Chart Section --&gt;
    &lt;div class="chart-section"&gt;
      &lt;div class="chart-info"&gt;
        &lt;div class="chart-title"&gt;&lt;i class="fa-solid fa-chart-pie" style="margin-right: 8px; color: #546e7a;"&gt;&lt;/i&gt;战略布局雷达图&lt;/div&gt;
        &lt;p class="chart-desc"&gt;
          通过五个关键维度对比两种市场策略的侧重点。红海策略倾向于高竞争与成本控制，而蓝海策略聚焦于高利润与创新增长。
        &lt;/p&gt;
      &lt;/div&gt;
      &lt;div id="strategyChart"&gt;&lt;/div&gt;
    &lt;/div&gt;
  &lt;/div&gt;
  &lt;script src="https://cdnjs.cloudflare.com/ajax/libs/echarts/5.4.3/echarts.min.js"&gt;&lt;/script&gt;
  &lt;script&gt;
    // Initialize ECharts
    var chartDom = document.getElementById('strategyChart');
    var myChart = echarts.init(chartDom);
    var option;
    option = {
      animation: false, // Strictly disable animation
      color: ['#c62828', '#0277bd'],
      tooltip: {
        trigger: 'item'
      },
      legend: {
        data: ['红海市场特征', '蓝海市场特征'],
        bottom: 0,
        icon: 'circle',
        itemGap: 15,
        textStyle: {
          fontSize: 12, // 减小图例字体
          fontFamily: 'Noto Sans SC'
        }
      },
      radar: {
        indicator: [
          { name: '竞争激烈度', max: 100 },
          { name: '利润空间', max: 100 },
          { name: '创新需求', max: 100 },
          { name: '市场增长潜力', max: 100 },
          { name: '成本压力', max: 100 }
        ],
        radius: '65%', // 稍微减小半径以适应高度
        center: ['50%', '48%'], // 调整中心位置
        splitNumber: 4,
        axisName: {
          color: '#546e7a',
          fontSize: 11, // 减小轴标签字体
          fontWeight: 'bold'
        },
        splitArea: {
          areaStyle: {
            color: ['#f8f9fa', '#ffffff']
          }
        }
      },
      series: [
        {
          name: '红海 vs 蓝海',
          type: 'radar',
          data: [
            {
              value: [95, 30, 20, 30, 90],
              name: '红海市场特征',
              areaStyle: {
                color: 'rgba(198, 40, 40, 0.2)'
              },
              lineStyle: {
                width: 2
              },
              symbol: 'circle',
              symbolSize: 4
            },
            {
              value: [10, 90, 95, 90, 40],
              name: '蓝海市场特征',
              areaStyle: {
                color: 'rgba(2, 119, 189, 0.2)'
              },
              lineStyle: {
                width: 2
              },
              symbol: 'circle',
              symbolSize: 4
            }
          ]
        }
      ]
    };
    myChart.setOption(option);
  &lt;/script&gt;
&lt;/body&gt;
&lt;/html&gt;</t>
  </si>
  <si>
    <t>比较标准化产品与定制化产品的生产流程差异。</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</si>
  <si>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#f4f7f9;
        color: #333;
    }
    /* 布局容器 */
    .container {
        display: grid;
        grid-template-columns: 1fr 400px;
        grid-template-rows: 80px 1fr;
        gap: 24px;
        padding: 40px;
        height: 100%;
    }
    /* 标题区域 */
    .header {
        grid-column: 1 / -1;
        display: flex;
        align-items: center;
        justify-content: space-between;
        border-bottom: 2px solid #e0e0e0;
        padding-bottom: 20px;
    }
    .header h1 {
        font-size: 36px;
        font-weight: 900;
        color: #2c3e50;
        letter-spacing: 1px;
    }
    .header .subtitle {
        font-size: 18px;
        color: #7f8c8d;
        font-weight: 500;
    }
    /* 左侧流程对比区域 */
    .process-section {
        display: flex;
        flex-direction: column;
        gap: 24px;
    }
    .card {
        background: white;
        border-radius: 16px;
        padding: 25px;
        box-shadow: 0 4px 20px rgba(0,0,0,0.04);
        flex: 1;
        display: flex;
        flex-direction: column;
        position: relative;
        overflow: hidden;
    }
    .card-header {
        display: flex;
        align-items: center;
        margin-bottom: 20px;
    }
    .badge {
        padding: 6px 12px;
        border-radius: 6px;
        color: white;
        font-weight: 700;
        font-size: 14px;
        margin-right: 12px;
        text-transform: uppercase;
    }
    .card-title {
        font-size: 20px;
        font-weight: 700;
        color: #2c3e50;
    }
    /* 流程图样式 */
    .flow-container {
        display: flex;
        align-items: center;
        justify-content: space-between;
        margin-top: 10px;
        position: relative;
    }
    /* 连接线 */
    .flow-line {
        position: absolute;
        top: 24px;
        left: 30px;
        right: 30px;
        height: 2px;
        background: #e0e0e0;
        z-index: 0;
    }
    .step {
        position: relative;
        z-index: 1;
        display: flex;
        flex-direction: column;
        align-items: center;
        width: 100px;
        text-align: center;
    }
    .icon-box {
        width: 50px;
        height: 50px;
        border-radius: 50%;
        background: white;
        border: 2px solid #e0e0e0;
        display: flex;
        align-items: center;
        justify-content: center;
        font-size: 20px;
        margin-bottom: 10px;
        color: #95a5a6;
    }
    .step-text {
        font-size: 13px;
        font-weight: 500;
        color: #555;
        line-height: 1.4;
    }
    /* 标准化特定样式 */
    .std-theme .badge { background: linear-gradient(135deg, #00897b, #4db6ac); }
    .std-theme .icon-box { border-color: #00897b; color: #00897b; background: #e0f2f1; }
    .std-theme .flow-line { background: #b2dfdb; }
    /* 定制化特定样式 */
    .cust-theme .badge { background: linear-gradient(135deg, #e64a19, #ff7043); }
    .cust-theme .icon-box { border-color: #e64a19; color: #e64a19; background: #fbe9e7; }
    .cust-theme .flow-line { background: #ffccbc; }
    /* 右侧图表区域 */
    .chart-section {
        background: white;
        border-radius: 16px;
        padding: 25px;
        box-shadow: 0 4px 20px rgba(0,0,0,0.04);
        display: flex;
        flex-direction: column;
    }
    .chart-title {
        font-size: 18px;
        font-weight: 700;
        margin-bottom: 15px;
        color: #2c3e50;
        border-left: 4px solid #34495e;
        padding-left: 10px;
    }
    #comparisonChart {
        flex: 1;
        width: 100%;
        height: 100%;
    }
    /* 底部总结卡片 */
    .summary-box {
        margin-top: 20px;
        background: #f8f9fa;
        border-radius: 8px;
        padding: 15px;
        font-size: 13px;
        color: #555;
        line-height: 1.6;
    }
    .summary-item {
        display: flex;
        align-items: center;
        margin-bottom: 8px;
    }
    .summary-item:last-child { margin-bottom: 0; }
    .dot {
        width: 8px;
        height: 8px;
        border-radius: 50%;
        margin-right: 10px;
    }
    .dot-std { background-color: #00897b; }
    .dot-cust { background-color: #e64a19; }
  &lt;/style&gt;
&lt;/head&gt;
&lt;body&gt;
&lt;div class="container"&gt;
    &lt;!-- 头部 --&gt;
    &lt;div class="header"&gt;
        &lt;h1&gt;标准化 vs 定制化生产流程&lt;/h1&gt;
        &lt;div class="subtitle"&gt;Production Process Comparison&lt;/div&gt;
    &lt;/div&gt;
    &lt;!-- 左侧：流程对比 --&gt;
    &lt;div class="process-section"&gt;
        &lt;!-- 标准化流程 --&gt;
        &lt;div class="card std-theme"&gt;
            &lt;div class="card-header"&gt;
                &lt;span class="badge"&gt;MTS&lt;/span&gt;
                &lt;span class="card-title"&gt;标准化产品 (Make to Stock)&lt;/span&gt;
            &lt;/div&gt;
            &lt;div class="flow-container"&gt;
                &lt;div class="flow-line"&gt;&lt;/div&gt;
                &lt;div class="step"&gt;
                    &lt;div class="icon-box"&gt;&lt;i class="fa-solid fa-chart-pie"&gt;&lt;/i&gt;&lt;/div&gt;
                    &lt;div class="step-text"&gt;市场调研&lt;br&gt;需求预测&lt;/div&gt;
                &lt;/div&gt;
                &lt;div class="step"&gt;
                    &lt;div class="icon-box"&gt;&lt;i class="fa-solid fa-pen-ruler"&gt;&lt;/i&gt;&lt;/div&gt;
                    &lt;div class="step-text"&gt;产品研发&lt;br&gt;定型&lt;/div&gt;
                &lt;/div&gt;
                &lt;div class="step"&gt;
                    &lt;div class="icon-box"&gt;&lt;i class="fa-solid fa-industry"&gt;&lt;/i&gt;&lt;/div&gt;
                    &lt;div class="step-text"&gt;批量&lt;br&gt;生产&lt;/div&gt;
                &lt;/div&gt;
                &lt;div class="step"&gt;
                    &lt;div class="icon-box"&gt;&lt;i class="fa-solid fa-boxes-stacked"&gt;&lt;/i&gt;&lt;/div&gt;
                    &lt;div class="step-text"&gt;库存&lt;br&gt;管理&lt;/div&gt;
                &lt;/div&gt;
                &lt;div class="step"&gt;
                    &lt;div class="icon-box"&gt;&lt;i class="fa-solid fa-cart-shopping"&gt;&lt;/i&gt;&lt;/div&gt;
                    &lt;div class="step-text"&gt;销售&lt;br&gt;发货&lt;/div&gt;
                &lt;/div&gt;
            &lt;/div&gt;
        &lt;/div&gt;
        &lt;!-- 定制化流程 --&gt;
        &lt;div class="card cust-theme"&gt;
            &lt;div class="card-header"&gt;
                &lt;span class="badge"&gt;MTO&lt;/span&gt;
                &lt;span class="card-title"&gt;定制化产品 (Make to Order)&lt;/span&gt;
            &lt;/div&gt;
            &lt;div class="flow-container"&gt;
                &lt;div class="flow-line"&gt;&lt;/div&gt;
                &lt;div class="step"&gt;
                    &lt;div class="icon-box"&gt;&lt;i class="fa-solid fa-handshake"&gt;&lt;/i&gt;&lt;/div&gt;
                    &lt;div class="step-text"&gt;客户&lt;br&gt;咨询&lt;/div&gt;
                &lt;/div&gt;
                &lt;div class="step"&gt;
                    &lt;div class="icon-box"&gt;&lt;i class="fa-solid fa-list-check"&gt;&lt;/i&gt;&lt;/div&gt;
                    &lt;div class="step-text"&gt;需求分析&lt;br&gt;方案设计&lt;/div&gt;
                &lt;/div&gt;
                &lt;div class="step"&gt;
                    &lt;div class="icon-box"&gt;&lt;i class="fa-solid fa-file-signature"&gt;&lt;/i&gt;&lt;/div&gt;
                    &lt;div class="step-text"&gt;确认&lt;br&gt;订单&lt;/div&gt;
                &lt;/div&gt;
                &lt;div class="step"&gt;
                    &lt;div class="icon-box"&gt;&lt;i class="fa-solid fa-gears"&gt;&lt;/i&gt;&lt;/div&gt;
                    &lt;div class="step-text"&gt;柔性&lt;br&gt;生产&lt;/div&gt;
                &lt;/div&gt;
                &lt;div class="step"&gt;
                    &lt;div class="icon-box"&gt;&lt;i class="fa-solid fa-truck-fast"&gt;&lt;/i&gt;&lt;/div&gt;
                    &lt;div class="step-text"&gt;交付&lt;br&gt;验收&lt;/div&gt;
                &lt;/div&gt;
            &lt;/div&gt;
        &lt;/div&gt;
    &lt;/div&gt;
    &lt;!-- 右侧：多维对比图表 --&gt;
    &lt;div class="chart-section"&gt;
        &lt;div class="chart-title"&gt;核心属性对比&lt;/div&gt;
        &lt;div id="comparisonChart"&gt;&lt;/div&gt;
        &lt;div class="summary-box"&gt;
            &lt;div class="summary-item"&gt;
                &lt;div class="dot dot-std"&gt;&lt;/div&gt;
                &lt;span&gt;&lt;strong&gt;标准化：&lt;/strong&gt;规模效应强，单位成本低，但库存风险高。&lt;/span&gt;
            &lt;/div&gt;
            &lt;div class="summary-item"&gt;
                &lt;div class="dot dot-cust"&gt;&lt;/div&gt;
                &lt;span&gt;&lt;strong&gt;定制化：&lt;/strong&gt;满足个性需求，库存压力小，但交付周期长。&lt;/span&gt;
            &lt;/div&gt;
        &lt;/div&gt;
    &lt;/div&gt;
&lt;/div&gt;
&lt;script src="https://cdnjs.cloudflare.com/ajax/libs/echarts/5.4.3/echarts.min.js"&gt;&lt;/script&gt;
&lt;script&gt;
    // 初始化 ECharts 实例
    var chartDom = document.getElementById('comparisonChart');
    var myChart = echarts.init(chartDom);
    var option;
    option = {
        animation: false, // 严格禁止动画
        color: ['#00897b', '#e64a19'],
        tooltip: {
            trigger: 'item'
        },
        legend: {
            data: ['标准化产品', '定制化产品'],
            bottom: 0,
            icon: 'circle'
        },
        radar: {
            indicator: [
                { name: '成本效益\n(Cost Efficiency)', max: 100 },
                { name: '生产规模\n(Scalability)', max: 100 },
                { name: '交付速度\n(Speed)', max: 100 },
                { name: '个性化程度\n(Customization)', max: 100 },
                { name: '库存周转\n(Inventory Risk)', max: 100 } 
                // 注：库存周转这里取反向指标，分数越高代表风险越低/周转越好
            ],
            radius: '65%',
            center: ['50%', '45%'],
            splitNumber: 4,
            axisName: {
                color: '#666',
                fontSize: 12,
                fontWeight: 'bold'
            },
            splitArea: {
                areaStyle: {
                    color: ['#f8f9fa', '#fff'],
                    shadowColor: 'rgba(0, 0, 0, 0.1)',
                    shadowBlur: 10
                }
            }
        },
        series: [
            {
                name: '对比分析',
                type: 'radar',
                data: [
                    {
                        value: [95, 90, 85, 10, 30], // 标准化：成本好，规模大，速度快(现货)，个性低，库存风险高(分数低)
                        name: '标准化产品',
                        areaStyle: {
                            color: 'rgba(0, 137, 123, 0.2)'
                        },
                        lineStyle: {
                            width: 3
                        }
                    },
                    {
                        value: [40, 30, 40, 95, 90], // 定制化：成本高(分低)，规模小，速度慢，个性高，库存风险低(分数高-按单生产)
                        name: '定制化产品',
                        areaStyle: {
                            color: 'rgba(230, 74, 25, 0.2)'
                        },
                        lineStyle: {
                            width: 3
                        }
                    }
                ]
            }
        ]
    };
    myChart.setOption(option);
&lt;/script&gt;
&lt;/body&gt;
&lt;/html&gt;</t>
  </si>
  <si>
    <t>对比传统的KPI考核与OKR目标管理法的区别。</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</si>
  <si>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#f8f9fa;
        /* 使用背景渐变替代溢出的 DOM 元素，解决边界溢出问题 */
        background-image: 
            radial-gradient(circle at 0% 0%, rgba(224, 242, 241, 0.6) 0%, transparent 40%),
            radial-gradient(circle at 100% 100%, rgba(251, 233, 231, 0.6) 0%, transparent 40%);
        background-repeat: no-repeat;
        color: #333;
    }
    /* 主容器 - 减少内边距以适应 720px 高度 */
    .container {
        position: relative;
        z-index: 1;
        width: 100%;
        height: 100%;
        padding: 25px 50px;
        display: flex;
        flex-direction: column;
    }
    /* 标题区域 - 更加紧凑 */
    .header {
        margin-bottom: 15px;
        text-align: center;
        flex-shrink: 0;
    }
    .header h1 {
        font-size: 36px; /* 缩小字体 */
        font-weight: 900;
        color: #2c3e50;
        letter-spacing: 1px;
        margin-bottom: 5px;
    }
    .header p {
        font-size: 16px; /* 缩小字体 */
        color: #666;
        font-weight: 500;
    }
    .header .highlight {
        color: #e76f51;
    }
    /* 内容区域 grid - 调整间距和列宽 */
    .content-grid {
        display: grid;
        grid-template-columns: 1fr 340px 1fr; /* 中间列稍窄 */
        gap: 20px; /* 减小间距 */
        flex: 1;
        align-items: stretch;
        min-height: 0; /* 防止 grid 溢出 */
    }
    /* 卡片通用样式 - 减少内边距 */
    .card {
        background: white;
        border-radius: 16px;
        padding: 20px;
        box-shadow: 0 8px 20px rgba(0,0,0,0.06);
        display: flex;
        flex-direction: column;
        position: relative;
        border-top: 5px solid transparent;
    }
    /* KPI 卡片 */
    .card.kpi {
        border-color: #264653;
    }
    .card.kpi .icon-box {
        background: #e8f1f2;
        color: #264653;
    }
    .card.kpi h2 { color: #264653; }
    /* OKR 卡片 */
    .card.okr {
        border-color: #e76f51;
    }
    .card.okr .icon-box {
        background: #fcece9;
        color: #e76f51;
    }
    .card.okr h2 { color: #e76f51; }
    /* 卡片头部 - 尺寸调整 */
    .card-header {
        display: flex;
        align-items: center;
        margin-bottom: 15px;
        border-bottom: 1px solid #eee;
        padding-bottom: 10px;
    }
    .icon-box {
        width: 48px;
        height: 48px;
        border-radius: 12px;
        display: flex;
        align-items: center;
        justify-content: center;
        font-size: 24px;
        margin-right: 12px;
    }
    .card-title h2 {
        font-size: 24px;
        font-weight: 700;
        line-height: 1;
    }
    .card-title span {
        font-size: 12px;
        color: #888;
        display: block;
        margin-top: 4px;
    }
    /* 列表项 - 紧凑布局 */
    .feature-list {
        list-style: none;
        flex: 1;
        display: flex;
        flex-direction: column;
        justify-content: space-between;
    }
    .feature-item {
        display: flex;
        margin-bottom: 10px;
        align-items: flex-start;
    }
    .feature-item:last-child { margin-bottom: 0; }
    .label {
        font-size: 12px;
        font-weight: 700;
        color: #999;
        width: 60px;
        flex-shrink: 0;
        text-transform: uppercase;
        margin-top: 3px;
    }
    .text {
        font-size: 13px;
        color: #444;
        font-weight: 500;
        line-height: 1.4;
    }
    /* 中间图表区 - 尺寸调整 */
    .center-visual {
        display: flex;
        flex-direction: column;
        align-items: center;
        justify-content: center;
        background: white;
        border-radius: 16px;
        box-shadow: 0 8px 20px rgba(0,0,0,0.06);
        padding: 15px;
    }
    #radar-chart {
        width: 100%;
        height: 260px; /* 减小高度 */
    }
    .vs-badge {
        width: 46px;
        height: 46px;
        background: #333;
        color: white;
        border-radius: 50%;
        display: flex;
        align-items: center;
        justify-content: center;
        font-weight: 900;
        font-size: 20px;
        font-style: italic;
        margin-bottom: 5px;
        box-shadow: 0 4px 10px rgba(0,0,0,0.2);
    }
    .chart-legend {
        display: flex;
        gap: 15px;
        margin-top: 5px;
    }
    .legend-item {
        display: flex;
        align-items: center;
        font-size: 12px;
        font-weight: 500;
        color: #555;
    }
    .dot {
        width: 10px;
        height: 10px;
        border-radius: 3px;
        margin-right: 6px;
    }
    /* 底部总结 - 尺寸调整 */
    .footer-summary {
        margin-top: 15px;
        display: flex;
        justify-content: space-between;
        padding: 0 10px;
        flex-shrink: 0;
    }
    .summary-box {
        background: rgba(255,255,255,0.6);
        padding: 8px 15px;
        border-radius: 6px;
        font-size: 13px;
        color: #555;
        border: 1px solid rgba(0,0,0,0.05);
    }
    .summary-box strong { color: #333; }
  &lt;/style&gt;
&lt;/head&gt;
&lt;body&gt;
  &lt;!-- 移除了溢出的 .bg-shape 元素，改用 body 背景渐变 --&gt;
  &lt;div class="container"&gt;
    &lt;div class="header"&gt;
        &lt;h1&gt;KPI &lt;span style="color:#ccc; font-weight:300; margin:0 10px;"&gt;|&lt;/span&gt; OKR&lt;/h1&gt;
        &lt;p&gt;传统绩效考核 vs 敏捷目标管理&lt;/p&gt;
    &lt;/div&gt;
    &lt;div class="content-grid"&gt;
        &lt;!-- KPI Column --&gt;
        &lt;div class="card kpi"&gt;
            &lt;div class="card-header"&gt;
                &lt;div class="icon-box"&gt;
                    &lt;i class="fa-solid fa-clipboard-list"&gt;&lt;/i&gt;
                &lt;/div&gt;
                &lt;div class="card-title"&gt;
                    &lt;h2&gt;KPI&lt;/h2&gt;
                    &lt;span&gt;Key Performance Indicators&lt;/span&gt;
                &lt;/div&gt;
            &lt;/div&gt;
            &lt;ul class="feature-list"&gt;
                &lt;li class="feature-item"&gt;
                    &lt;span class="label"&gt;核心&lt;/span&gt;
                    &lt;span class="text"&gt;&lt;strong&gt;自上而下&lt;/strong&gt;的分解，强调执行与结果达标。&lt;/span&gt;
                &lt;/li&gt;
                &lt;li class="feature-item"&gt;
                    &lt;span class="label"&gt;考核&lt;/span&gt;
                    &lt;span class="text"&gt;与&lt;strong&gt;薪酬奖金&lt;/strong&gt;强关联，作为奖惩依据。&lt;/span&gt;
                &lt;/li&gt;
                &lt;li class="feature-item"&gt;
                    &lt;span class="label"&gt;心态&lt;/span&gt;
                    &lt;span class="text"&gt;&lt;strong&gt;“我要做”&lt;/strong&gt; (被动)，倾向于设定保守目标。&lt;/span&gt;
                &lt;/li&gt;
                &lt;li class="feature-item"&gt;
                    &lt;span class="label"&gt;周期&lt;/span&gt;
                    &lt;span class="text"&gt;通常为年度或半年度，相对固定僵化。&lt;/span&gt;
                &lt;/li&gt;
            &lt;/ul&gt;
        &lt;/div&gt;
        &lt;!-- Center Chart --&gt;
        &lt;div class="center-visual"&gt;
            &lt;div class="vs-badge"&gt;VS&lt;/div&gt;
            &lt;div id="radar-chart"&gt;&lt;/div&gt;
            &lt;div class="chart-legend"&gt;
                &lt;div class="legend-item"&gt;
                    &lt;div class="dot" style="background: #264653;"&gt;&lt;/div&gt; KPI
                &lt;/div&gt;
                &lt;div class="legend-item"&gt;
                    &lt;div class="dot" style="background: #e76f51;"&gt;&lt;/div&gt; OKR
                &lt;/div&gt;
            &lt;/div&gt;
        &lt;/div&gt;
        &lt;!-- OKR Column --&gt;
        &lt;div class="card okr"&gt;
            &lt;div class="card-header"&gt;
                &lt;div class="icon-box"&gt;
                    &lt;i class="fa-solid fa-bullseye"&gt;&lt;/i&gt;
                &lt;/div&gt;
                &lt;div class="card-title"&gt;
                    &lt;h2&gt;OKR&lt;/h2&gt;
                    &lt;span&gt;Objectives &amp; Key Results&lt;/span&gt;
                &lt;/div&gt;
            &lt;/div&gt;
            &lt;ul class="feature-list"&gt;
                &lt;li class="feature-item"&gt;
                    &lt;span class="label"&gt;核心&lt;/span&gt;
                    &lt;span class="text"&gt;&lt;strong&gt;上下结合&lt;/strong&gt;的对齐，强调聚焦与挑战。&lt;/span&gt;
                &lt;/li&gt;
                &lt;li class="feature-item"&gt;
                    &lt;span class="label"&gt;考核&lt;/span&gt;
                    &lt;span class="text"&gt;与薪酬&lt;strong&gt;解耦&lt;/strong&gt;，鼓励试错与创新。&lt;/span&gt;
                &lt;/li&gt;
                &lt;li class="feature-item"&gt;
                    &lt;span class="label"&gt;心态&lt;/span&gt;
                    &lt;span class="text"&gt;&lt;strong&gt;“我想做”&lt;/strong&gt; (主动)，鼓励设定野心目标。&lt;/span&gt;
                &lt;/li&gt;
                &lt;li class="feature-item"&gt;
                    &lt;span class="label"&gt;周期&lt;/span&gt;
                    &lt;span class="text"&gt;通常为季度或月度，敏捷迭代，快速调整。&lt;/span&gt;
                &lt;/li&gt;
            &lt;/ul&gt;
        &lt;/div&gt;
    &lt;/div&gt;
    &lt;div class="footer-summary"&gt;
        &lt;div class="summary-box"&gt;&lt;i class="fa-solid fa-check-circle" style="color:#264653; margin-right:8px;"&gt;&lt;/i&gt;KPI 适用于：成熟业务、标准化流程、强执行力场景&lt;/div&gt;
        &lt;div class="summary-box"&gt;&lt;i class="fa-solid fa-rocket" style="color:#e76f51; margin-right:8px;"&gt;&lt;/i&gt;OKR 适用于：创新业务、快速变化市场、知识型工作&lt;/div&gt;
    &lt;/div&gt;
  &lt;/div&gt;
  &lt;script src="https://cdnjs.cloudflare.com/ajax/libs/echarts/5.4.3/echarts.min.js"&gt;&lt;/script&gt;
  &lt;script&gt;
    var chartDom = document.getElementById('radar-chart');
    var myChart = echarts.init(chartDom);
    var option;
    option = {
        animation: false, 
        color: ['#264653', '#e76f51'],
        radar: {
            indicator: [
                { name: '灵活性', max: 100 },
                { name: '透明度', max: 100 },
                { name: '自主性', max: 100 },
                { name: '挑战性', max: 100 },
                { name: '薪酬关联', max: 100 }
            ],
            radius: '65%',
            splitNumber: 4,
            axisName: {
                color: '#666',
                fontSize: 11, // 稍微减小字体
                fontWeight: 'bold'
            },
            splitArea: {
                areaStyle: {
                    color: ['#f8f9fa', '#f8f9fa', '#f8f9fa', '#f8f9fa'],
                    shadowColor: 'rgba(0, 0, 0, 0.1)',
                    shadowBlur: 10
                }
            },
            axisLine: {
                lineStyle: {
                    color: 'rgba(0,0,0,0.1)'
                }
            },
            splitLine: {
                lineStyle: {
                    color: 'rgba(0,0,0,0.1)'
                }
            }
        },
        series: [
            {
                name: 'KPI vs OKR',
                type: 'radar',
                data: [
                    {
                        value: [30, 40, 30, 40, 95],
                        name: 'KPI',
                        areaStyle: {
                            color: 'rgba(38, 70, 83, 0.2)'
                        },
                        lineStyle: {
                            width: 3
                        },
                        symbol: 'circle',
                        symbolSize: 6
                    },
                    {
                        value: [90, 95, 90, 90, 20],
                        name: 'OKR',
                        areaStyle: {
                            color: 'rgba(231, 111, 81, 0.2)'
                        },
                        lineStyle: {
                            width: 3
                        },
                        symbol: 'circle',
                        symbolSize: 6
                    }
                ]
            }
        ]
    };
    myChart.setOption(option);
  &lt;/script&gt;
&lt;/body&gt;
&lt;/html&gt;</t>
  </si>
  <si>
    <t>分析全职员工与灵活用工人员的管理模式差异。</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</si>
  <si>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#F5F7FA; color: #333; }
    /* 布局容器 */
    .container {
      width: 100%;
      height: 100%;
      padding: 40px 60px;
      display: flex;
      flex-direction: column;
      background: linear-gradient(135deg, #F5F7FA 0%, #E4E9F2 100%);
    }
    /* 头部样式 */
    header {
      margin-bottom: 30px;
      border-left: 8px solid #264653;
      padding-left: 24px;
    }
    h1 {
      font-size: 42px;
      font-weight: 900;
      color: #264653;
      letter-spacing: 1px;
      margin-bottom: 8px;
    }
    p.subtitle {
      font-size: 20px;
      color: #666;
      font-weight: 500;
    }
    /* 主体内容区 */
    .main-content {
      display: flex;
      gap: 40px;
      height: 560px;
    }
    /* 左侧：对比卡片列表 */
    .comparison-list {
      flex: 1.8;
      display: flex;
      flex-direction: column;
      gap: 20px;
    }
    .comp-card {
      background: white;
      border-radius: 12px;
      padding: 20px 25px;
      box-shadow: 0 4px 15px rgba(0,0,0,0.05);
      display: flex;
      align-items: center;
      height: 120px;
      position: relative;
      overflow: hidden;
    }
    .comp-card::before {
      content: '';
      position: absolute;
      left: 0;
      top: 0;
      bottom: 0;
      width: 6px;
      background: #ddd; /* Default */
    }
    .comp-card:nth-child(1)::before { background: #2A9D8F; }
    .comp-card:nth-child(2)::before { background: #E9C46A; }
    .comp-card:nth-child(3)::before { background: #F4A261; }
    .comp-card:nth-child(4)::before { background: #E76F51; }
    .icon-box {
      width: 60px;
      height: 60px;
      border-radius: 10px;
      background: #F0F4F8;
      display: flex;
      align-items: center;
      justify-content: center;
      font-size: 24px;
      color: #264653;
      margin-right: 25px;
      flex-shrink: 0;
    }
    .card-content {
      flex: 1;
      display: flex;
      flex-direction: column;
      justify-content: center;
    }
    .card-title {
      font-size: 18px;
      font-weight: 700;
      color: #264653;
      margin-bottom: 12px;
      display: flex;
      align-items: center;
      gap: 10px;
    }
    .comparison-row {
      display: flex;
      width: 100%;
      font-size: 15px;
    }
    .comp-item {
      flex: 1;
      display: flex;
      flex-direction: column;
    }
    .comp-item.left {
      border-right: 1px dashed #ccc;
      padding-right: 15px;
    }
    .comp-item.right {
      padding-left: 15px;
    }
    .label {
      font-size: 12px;
      color: #888;
      margin-bottom: 4px;
      text-transform: uppercase;
      font-weight: 700;
    }
    .value {
      font-weight: 500;
      color: #333;
    }
    .value.ft { color: #2A9D8F; } /* Full Time Color */
    .value.fl { color: #E76F51; } /* Flexible Color */
    /* 右侧：图表与总结 */
    .visual-sidebar {
      flex: 1;
      display: flex;
      flex-direction: column;
      gap: 20px;
    }
    .chart-card {
      background: white;
      border-radius: 12px;
      padding: 20px;
      box-shadow: 0 4px 15px rgba(0,0,0,0.05);
      flex: 2;
      display: flex;
      flex-direction: column;
      align-items: center;
    }
    .chart-title {
      font-size: 16px;
      font-weight: 700;
      color: #555;
      margin-bottom: 10px;
      width: 100%;
      text-align: left;
      border-bottom: 1px solid #eee;
      padding-bottom: 10px;
    }
    #radarChart {
      width: 100%;
      height: 300px;
    }
    .legend-box {
      display: flex;
      gap: 20px;
      margin-top: 10px;
      font-size: 14px;
    }
    .legend-item {
      display: flex;
      align-items: center;
      gap: 8px;
    }
    .dot {
      width: 12px;
      height: 12px;
      border-radius: 50%;
    }
    .dot.ft { background: #2A9D8F; }
    .dot.fl { background: #E76F51; }
    .summary-card {
      flex: 1;
      background: linear-gradient(135deg, #264653 0%, #2A9D8F 100%);
      border-radius: 12px;
      padding: 25px;
      color: white;
      display: flex;
      flex-direction: column;
      justify-content: center;
      box-shadow: 0 8px 20px rgba(38, 70, 83, 0.2);
    }
    .summary-title {
      font-size: 18px;
      font-weight: 700;
      margin-bottom: 10px;
      display: flex;
      align-items: center;
      gap: 10px;
    }
    .summary-text {
      font-size: 14px;
      line-height: 1.6;
      opacity: 0.9;
    }
    /* 装饰元素 */
    .bg-shape {
      position: absolute;
      top: -50px;
      right: -50px;
      width: 300px;
      height: 300px;
      background: radial-gradient(circle, rgba(42, 157, 143, 0.05) 0%, rgba(255,255,255,0) 70%);
      border-radius: 50%;
      z-index: 0;
    }
  &lt;/style&gt;
&lt;/head&gt;
&lt;body&gt;
  &lt;div class="bg-shape"&gt;&lt;/div&gt;
  &lt;div class="container"&gt;
    &lt;header&gt;
      &lt;h1&gt;全职员工 vs 灵活用工&lt;/h1&gt;
      &lt;p class="subtitle"&gt;企业用工模式的多维差异分析与管理策略&lt;/p&gt;
    &lt;/header&gt;
    &lt;div class="main-content"&gt;
      &lt;!-- 左侧对比列表 --&gt;
      &lt;div class="comparison-list"&gt;
        &lt;!-- 维度 1 --&gt;
        &lt;div class="comp-card"&gt;
          &lt;div class="icon-box"&gt;&lt;i class="fa-solid fa-file-contract"&gt;&lt;/i&gt;&lt;/div&gt;
          &lt;div class="card-content"&gt;
            &lt;div class="card-title"&gt;雇佣关系与法律属性&lt;/div&gt;
            &lt;div class="comparison-row"&gt;
              &lt;div class="comp-item left"&gt;
                &lt;span class="label"&gt;全职员工&lt;/span&gt;
                &lt;span class="value ft"&gt;劳动合同关系 (强从属)&lt;/span&gt;
              &lt;/div&gt;
              &lt;div class="comp-item right"&gt;
                &lt;span class="label"&gt;灵活用工&lt;/span&gt;
                &lt;span class="value fl"&gt;合作/承揽协议 (弱从属)&lt;/span&gt;
              &lt;/div&gt;
            &lt;/div&gt;
          &lt;/div&gt;
        &lt;/div&gt;
        &lt;!-- 维度 2 --&gt;
        &lt;div class="comp-card"&gt;
          &lt;div class="icon-box"&gt;&lt;i class="fa-solid fa-coins"&gt;&lt;/i&gt;&lt;/div&gt;
          &lt;div class="card-content"&gt;
            &lt;div class="card-title"&gt;薪酬结构与成本&lt;/div&gt;
            &lt;div class="comparison-row"&gt;
              &lt;div class="comp-item left"&gt;
                &lt;span class="label"&gt;全职员工&lt;/span&gt;
                &lt;span class="value ft"&gt;固定薪资 + 社保公积金 (高隐性成本)&lt;/span&gt;
              &lt;/div&gt;
              &lt;div class="comp-item right"&gt;
                &lt;span class="label"&gt;灵活用工&lt;/span&gt;
                &lt;span class="value fl"&gt;按任务/工时结算 (无社保负担)&lt;/span&gt;
              &lt;/div&gt;
            &lt;/div&gt;
          &lt;/div&gt;
        &lt;/div&gt;
        &lt;!-- 维度 3 --&gt;
        &lt;div class="comp-card"&gt;
          &lt;div class="icon-box"&gt;&lt;i class="fa-solid fa-bullseye"&gt;&lt;/i&gt;&lt;/div&gt;
          &lt;div class="card-content"&gt;
            &lt;div class="card-title"&gt;管理重点与考核&lt;/div&gt;
            &lt;div class="comparison-row"&gt;
              &lt;div class="comp-item left"&gt;
                &lt;span class="label"&gt;全职员工&lt;/span&gt;
                &lt;span class="value ft"&gt;过程管控 + 行为规范 + 长期培养&lt;/span&gt;
              &lt;/div&gt;
              &lt;div class="comp-item right"&gt;
                &lt;span class="label"&gt;灵活用工&lt;/span&gt;
                &lt;span class="value fl"&gt;结果导向 + 交付质量 + 即插即用&lt;/span&gt;
              &lt;/div&gt;
            &lt;/div&gt;
          &lt;/div&gt;
        &lt;/div&gt;
        &lt;!-- 维度 4 --&gt;
        &lt;div class="comp-card"&gt;
          &lt;div class="icon-box"&gt;&lt;i class="fa-solid fa-shield-halved"&gt;&lt;/i&gt;&lt;/div&gt;
          &lt;div class="card-content"&gt;
            &lt;div class="card-title"&gt;风险归属&lt;/div&gt;
            &lt;div class="comparison-row"&gt;
              &lt;div class="comp-item left"&gt;
                &lt;span class="label"&gt;全职员工&lt;/span&gt;
                &lt;span class="value ft"&gt;企业承担主要经营与用工风险&lt;/span&gt;
              &lt;/div&gt;
              &lt;div class="comp-item right"&gt;
                &lt;span class="label"&gt;灵活用工&lt;/span&gt;
                &lt;span class="value fl"&gt;风险共担或转移至服务商/个人&lt;/span&gt;
              &lt;/div&gt;
            &lt;/div&gt;
          &lt;/div&gt;
        &lt;/div&gt;
      &lt;/div&gt;
      &lt;!-- 右侧图表区 --&gt;
      &lt;div class="visual-sidebar"&gt;
        &lt;div class="chart-card"&gt;
          &lt;div class="chart-title"&gt;模式属性雷达图&lt;/div&gt;
          &lt;div id="radarChart"&gt;&lt;/div&gt;
          &lt;div class="legend-box"&gt;
            &lt;div class="legend-item"&gt;
              &lt;div class="dot ft"&gt;&lt;/div&gt;
              &lt;span&gt;全职员工&lt;/span&gt;
            &lt;/div&gt;
            &lt;div class="legend-item"&gt;
              &lt;div class="dot fl"&gt;&lt;/div&gt;
              &lt;span&gt;灵活用工&lt;/span&gt;
            &lt;/div&gt;
          &lt;/div&gt;
        &lt;/div&gt;
        &lt;div class="summary-card"&gt;
          &lt;div class="summary-title"&gt;
            &lt;i class="fa-solid fa-lightbulb"&gt;&lt;/i&gt; 核心洞察
          &lt;/div&gt;
          &lt;p class="summary-text"&gt;
            全职模式侧重于&lt;strong&gt;稳定性与忠诚度&lt;/strong&gt;，适合核心业务岗位；灵活用工模式侧重于&lt;strong&gt;敏捷性与成本优化&lt;/strong&gt;，适合波峰波谷业务及辅助性岗位。混合用工将成为未来主流趋势。
          &lt;/p&gt;
        &lt;/div&gt;
      &lt;/div&gt;
    &lt;/div&gt;
  &lt;/div&gt;
  &lt;script src="https://cdnjs.cloudflare.com/ajax/libs/echarts/5.4.3/echarts.min.js"&gt;&lt;/script&gt;
  &lt;script&gt;
    // 初始化 ECharts
    var chartDom = document.getElementById('radarChart');
    var myChart = echarts.init(chartDom);
    var option;
    option = {
      animation: false, // 禁止动画
      color: ['#2A9D8F', '#E76F51'],
      radar: {
        indicator: [
          { name: '用工成本', max: 100 },
          { name: '管理难度', max: 100 },
          { name: '人才忠诚度', max: 100 },
          { name: '响应速度', max: 100 },
          { name: '解约灵活性', max: 100 }
        ],
        radius: '65%',
        center: ['50%', '50%'],
        splitNumber: 4,
        axisName: {
          color: '#666',
          fontSize: 12,
          fontWeight: 'bold'
        },
        splitArea: {
          areaStyle: {
            color: ['#F8F9FA', '#F8F9FA', '#F8F9FA', '#F8F9FA'],
            shadowColor: 'rgba(0, 0, 0, 0.1)',
            shadowBlur: 10
          }
        },
        axisLine: {
          lineStyle: {
            color: 'rgba(0,0,0,0.1)'
          }
        },
        splitLine: {
          lineStyle: {
            color: 'rgba(0,0,0,0.1)'
          }
        }
      },
      series: [
        {
          name: '全职 vs 灵活',
          type: 'radar',
          data: [
            {
              value: [90, 80, 90, 40, 20],
              name: '全职员工',
              areaStyle: {
                color: 'rgba(42, 157, 143, 0.3)'
              },
              lineStyle: {
                width: 3
              },
              symbol: 'circle',
              symbolSize: 6
            },
            {
              value: [50, 40, 30, 95, 95],
              name: '灵活用工',
              areaStyle: {
                color: 'rgba(231, 111, 81, 0.3)'
              },
              lineStyle: {
                width: 3
              },
              symbol: 'circle',
              symbolSize: 6
            }
          ]
        }
      ]
    };
    myChart.setOption(option);
  &lt;/script&gt;
&lt;/body&gt;
&lt;/html&gt;</t>
  </si>
  <si>
    <t>比较单体架构与微服务架构的优缺点。</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</si>
  <si>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 linear-gradient(135deg, #f5f7fa 0%, #e4e8eb 100%);
      color: #333;
    }
    /* Header Section */
    header {
      height: 100px;
      padding: 0 60px;
      display: flex;
      align-items: center;
      justify-content: space-between;
      border-bottom: 1px solid rgba(0,0,0,0.05);
      background: #fff;
    }
    .title-group h1 {
      font-size: 36px;
      font-weight: 900;
      color: #2d3436;
      letter-spacing: 1px;
    }
    .title-group p {
      font-size: 18px;
      color: #636e72;
      margin-top: 4px;
      font-weight: 500;
    }
    .header-icon {
      font-size: 32px;
      color: #b2bec3;
    }
    /* Main Content Grid */
    .container {
      display: grid;
      grid-template-columns: 1fr 1.1fr 1fr;
      gap: 30px;
      padding: 40px 60px;
      height: 620px;
    }
    /* Cards */
    .card {
      background: #fff;
      border-radius: 16px;
      box-shadow: 0 10px 30px rgba(0,0,0,0.06);
      overflow: hidden;
      display: flex;
      flex-direction: column;
      height: 100%;
    }
    .card-header {
      padding: 25px;
      color: #fff;
      display: flex;
      align-items: center;
      gap: 15px;
    }
    .card-header i {
      font-size: 28px;
    }
    .card-header h2 {
      font-size: 24px;
      font-weight: 700;
    }
    /* Monolithic Specifics */
    .mono-header {
      background: linear-gradient(135deg, #00695c 0%, #00897b 100%);
    }
    .mono-accent { color: #00695c; }
    /* Microservices Specifics */
    .micro-header {
      background: linear-gradient(135deg, #c62828 0%, #e53935 100%);
    }
    .micro-accent { color: #c62828; }
    /* Card Body */
    .card-body {
      padding: 25px;
      flex: 1;
      display: flex;
      flex-direction: column;
      gap: 20px;
    }
    .section-title {
      font-size: 14px;
      text-transform: uppercase;
      letter-spacing: 1px;
      font-weight: 700;
      color: #b2bec3;
      margin-bottom: 10px;
      border-bottom: 2px solid #f1f2f6;
      padding-bottom: 5px;
    }
    ul {
      list-style: none;
    }
    li {
      margin-bottom: 12px;
      font-size: 16px;
      display: flex;
      align-items: flex-start;
      line-height: 1.5;
      color: #4a4a4a;
    }
    li i {
      margin-right: 10px;
      margin-top: 4px;
      font-size: 14px;
    }
    .pros i { color: #27ae60; }
    .cons i { color: #c0392b; }
    /* Center Chart Section */
    .chart-container {
      display: flex;
      flex-direction: column;
      align-items: center;
      justify-content: center;
      background: #fff;
      border-radius: 16px;
      box-shadow: 0 10px 30px rgba(0,0,0,0.06);
      padding: 20px;
      position: relative;
    }
    .chart-title {
      position: absolute;
      top: 30px;
      font-size: 20px;
      font-weight: 700;
      color: #2d3436;
    }
    #comparisonChart {
      width: 100%;
      height: 100%;
    }
    /* Footer/Legend area inside chart container */
    .chart-legend {
      display: flex;
      gap: 20px;
      margin-top: -20px;
      z-index: 10;
    }
    .legend-item {
      display: flex;
      align-items: center;
      gap: 8px;
      font-size: 14px;
      font-weight: 500;
    }
    .dot { width: 12px; height: 12px; border-radius: 50%; }
    .dot-mono { background: #00897b; }
    .dot-micro { background: #e53935; }
  &lt;/style&gt;
&lt;/head&gt;
&lt;body&gt;
  &lt;header&gt;
    &lt;div class="title-group"&gt;
      &lt;h1&gt;架构模式对比&lt;/h1&gt;
      &lt;p&gt;单体架构 (Monolithic) vs 微服务架构 (Microservices)&lt;/p&gt;
    &lt;/div&gt;
    &lt;div class="header-icon"&gt;
      &lt;i class="fa-solid fa-layer-group"&gt;&lt;/i&gt;
    &lt;/div&gt;
  &lt;/header&gt;
  &lt;div class="container"&gt;
    &lt;!-- Monolithic Card --&gt;
    &lt;div class="card"&gt;
      &lt;div class="card-header mono-header"&gt;
        &lt;i class="fa-solid fa-cube"&gt;&lt;/i&gt;
        &lt;h2&gt;单体架构&lt;/h2&gt;
      &lt;/div&gt;
      &lt;div class="card-body"&gt;
        &lt;div&gt;
          &lt;div class="section-title"&gt;优势 (Pros)&lt;/div&gt;
          &lt;ul class="pros"&gt;
            &lt;li&gt;&lt;i class="fa-solid fa-check"&gt;&lt;/i&gt; 开发简单：初期构建速度快&lt;/li&gt;
            &lt;li&gt;&lt;i class="fa-solid fa-check"&gt;&lt;/i&gt; 易于测试：端到端测试方便&lt;/li&gt;
            &lt;li&gt;&lt;i class="fa-solid fa-check"&gt;&lt;/i&gt; 部署单一：只需部署一个包&lt;/li&gt;
            &lt;li&gt;&lt;i class="fa-solid fa-check"&gt;&lt;/i&gt; 无网络开销：进程内调用&lt;/li&gt;
          &lt;/ul&gt;
        &lt;/div&gt;
        &lt;div&gt;
          &lt;div class="section-title"&gt;劣势 (Cons)&lt;/div&gt;
          &lt;ul class="cons"&gt;
            &lt;li&gt;&lt;i class="fa-solid fa-xmark"&gt;&lt;/i&gt; 耦合度高：代码牵一发而动全身&lt;/li&gt;
            &lt;li&gt;&lt;i class="fa-solid fa-xmark"&gt;&lt;/i&gt; 扩展困难：只能整体水平扩展&lt;/li&gt;
            &lt;li&gt;&lt;i class="fa-solid fa-xmark"&gt;&lt;/i&gt; 技术栈锁定：难以引入新技术&lt;/li&gt;
            &lt;li&gt;&lt;i class="fa-solid fa-xmark"&gt;&lt;/i&gt; 维护成本：代码库庞大臃肿&lt;/li&gt;
          &lt;/ul&gt;
        &lt;/div&gt;
      &lt;/div&gt;
    &lt;/div&gt;
    &lt;!-- Chart Center --&gt;
    &lt;div class="chart-container"&gt;
      &lt;div class="chart-title"&gt;核心维度能力对比&lt;/div&gt;
      &lt;div id="comparisonChart"&gt;&lt;/div&gt;
      &lt;div class="chart-legend"&gt;
        &lt;div class="legend-item"&gt;&lt;div class="dot dot-mono"&gt;&lt;/div&gt;单体架构&lt;/div&gt;
        &lt;div class="legend-item"&gt;&lt;div class="dot dot-micro"&gt;&lt;/div&gt;微服务架构&lt;/div&gt;
      &lt;/div&gt;
    &lt;/div&gt;
    &lt;!-- Microservices Card --&gt;
    &lt;div class="card"&gt;
      &lt;div class="card-header micro-header"&gt;
        &lt;i class="fa-solid fa-network-wired"&gt;&lt;/i&gt;
        &lt;h2&gt;微服务架构&lt;/h2&gt;
      &lt;/div&gt;
      &lt;div class="card-body"&gt;
        &lt;div&gt;
          &lt;div class="section-title"&gt;优势 (Pros)&lt;/div&gt;
          &lt;ul class="pros"&gt;
            &lt;li&gt;&lt;i class="fa-solid fa-check"&gt;&lt;/i&gt; 独立部署：服务互不影响&lt;/li&gt;
            &lt;li&gt;&lt;i class="fa-solid fa-check"&gt;&lt;/i&gt; 灵活扩展：按需扩展瓶颈服务&lt;/li&gt;
            &lt;li&gt;&lt;i class="fa-solid fa-check"&gt;&lt;/i&gt; 技术异构：可混合使用技术栈&lt;/li&gt;
            &lt;li&gt;&lt;i class="fa-solid fa-check"&gt;&lt;/i&gt; 故障隔离：单个服务挂掉不崩盘&lt;/li&gt;
          &lt;/ul&gt;
        &lt;/div&gt;
        &lt;div&gt;
          &lt;div class="section-title"&gt;劣势 (Cons)&lt;/div&gt;
          &lt;ul class="cons"&gt;
            &lt;li&gt;&lt;i class="fa-solid fa-xmark"&gt;&lt;/i&gt; 运维复杂：需要完善的DevOps&lt;/li&gt;
            &lt;li&gt;&lt;i class="fa-solid fa-xmark"&gt;&lt;/i&gt; 分布式挑战：事务、网络延迟&lt;/li&gt;
            &lt;li&gt;&lt;i class="fa-solid fa-xmark"&gt;&lt;/i&gt; 数据一致性：难以保证强一致&lt;/li&gt;
            &lt;li&gt;&lt;i class="fa-solid fa-xmark"&gt;&lt;/i&gt; 调试困难：跨服务链路追踪难&lt;/li&gt;
          &lt;/ul&gt;
        &lt;/div&gt;
      &lt;/div&gt;
    &lt;/div&gt;
  &lt;/div&gt;
  &lt;script src="https://cdnjs.cloudflare.com/ajax/libs/echarts/5.4.3/echarts.min.js"&gt;&lt;/script&gt;
  &lt;script&gt;
    var chartDom = document.getElementById('comparisonChart');
    var myChart = echarts.init(chartDom);
    var option;
    option = {
      animation: false, // 禁止动画
      color: ['#00897b', '#e53935'],
      radar: {
        indicator: [
          { name: '开发简便性\n(Simplicity)', max: 100 },
          { name: '可扩展性\n(Scalability)', max: 100 },
          { name: '部署灵活性\n(Flexibility)', max: 100 },
          { name: '容错隔离\n(Isolation)', max: 100 },
          { name: '运维简便性\n(Ops Ease)', max: 100 }
        ],
        radius: '65%',
        center: ['50%', '55%'],
        splitNumber: 4,
        axisName: {
          color: '#636e72',
          fontWeight: 'bold',
          fontSize: 12
        },
        splitArea: {
          areaStyle: {
            color: ['#f8f9fa', '#fff', '#f8f9fa', '#fff'],
            shadowColor: 'rgba(0, 0, 0, 0.1)',
            shadowBlur: 10
          }
        },
        axisLine: {
          lineStyle: {
            color: 'rgba(0,0,0,0.1)'
          }
        },
        splitLine: {
          lineStyle: {
            color: 'rgba(0,0,0,0.1)'
          }
        }
      },
      series: [
        {
          name: '架构对比',
          type: 'radar',
          data: [
            {
              value: [90, 30, 30, 40, 85],
              name: '单体架构',
              areaStyle: {
                color: 'rgba(0, 137, 123, 0.2)'
              },
              lineStyle: {
                width: 3
              },
              symbol: 'circle',
              symbolSize: 6
            },
            {
              value: [40, 95, 95, 90, 30],
              name: '微服务架构',
              areaStyle: {
                color: 'rgba(229, 57, 53, 0.2)'
              },
              lineStyle: {
                width: 3
              },
              symbol: 'circle',
              symbolSize: 6
            }
          ]
        }
      ]
    };
    myChart.setOption(option);
  &lt;/script&gt;
&lt;/body&gt;
&lt;/html&gt;</t>
  </si>
  <si>
    <t>对比初创公司与大企业的企业文化差异。</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</si>
  <si>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 布局容器 */
    .slide-container {
      display: grid;
      grid-template-rows: auto 1fr;
      height: 100%;
      padding: 40px 60px;
      background: linear-gradient(135deg, #f5f7fa 0%, #e4e8eb 100%);
    }
    /* 标题区域 */
    header {
      margin-bottom: 30px;
      border-left: 8px solid #2c3e50;
      padding-left: 24px;
    }
    h1 {
      font-size: 42px;
      font-weight: 900;
      color: #1a2a3a;
      letter-spacing: 1px;
      margin-bottom: 8px;
    }
    p.subtitle {
      font-size: 20px;
      color: #666;
      font-weight: 500;
    }
    /* 主内容区：三列布局 */
    .content-grid {
      display: grid;
      grid-template-columns: 1fr 1.2fr 1fr;
      gap: 30px;
      height: 100%;
      align-items: stretch;
    }
    /* 卡片通用样式 */
    .card {
      background: #fff;
      border-radius: 20px;
      padding: 30px;
      box-shadow: 0 10px 30px rgba(0,0,0,0.06);
      display: flex;
      flex-direction: column;
      position: relative;
      overflow: hidden;
    }
    .card-header {
      display: flex;
      align-items: center;
      margin-bottom: 25px;
      padding-bottom: 15px;
      border-bottom: 2px solid #f0f0f0;
    }
    .card-icon {
      width: 56px;
      height: 56px;
      border-radius: 14px;
      display: flex;
      align-items: center;
      justify-content: center;
      font-size: 28px;
      color: white;
      margin-right: 16px;
    }
    .card-title {
      font-size: 24px;
      font-weight: 700;
    }
    .feature-list {
      list-style: none;
      flex: 1;
    }
    .feature-item {
      display: flex;
      align-items: flex-start;
      margin-bottom: 20px;
    }
    .feature-item i {
      margin-top: 4px;
      margin-right: 12px;
      font-size: 16px;
    }
    .feature-content h4 {
      font-size: 18px;
      font-weight: 700;
      margin-bottom: 4px;
    }
    .feature-content p {
      font-size: 14px;
      color: #666;
      line-height: 1.5;
    }
    /* 初创公司特定样式 */
    .startup-card {
      border-top: 6px solid #ff7e5f;
    }
    .startup-card .card-icon {
      background: linear-gradient(135deg, #ff7e5f 0%, #feb47b 100%);
      box-shadow: 0 6px 15px rgba(255, 126, 95, 0.3);
    }
    .startup-card .card-title { color: #d35400; }
    .startup-card .feature-item i { color: #ff7e5f; }
    /* 大企业特定样式 */
    .enterprise-card {
      border-top: 6px solid #2c3e50;
    }
    .enterprise-card .card-icon {
      background: linear-gradient(135deg, #2c3e50 0%, #4ca1af 100%);
      box-shadow: 0 6px 15px rgba(44, 62, 80, 0.3);
    }
    .enterprise-card .card-title { color: #2c3e50; }
    .enterprise-card .feature-item i { color: #2c3e50; }
    /* 中间图表区域 */
    .chart-wrapper {
      background: white;
      border-radius: 20px;
      box-shadow: 0 10px 30px rgba(0,0,0,0.06);
      padding: 20px;
      display: flex;
      flex-direction: column;
      align-items: center;
      justify-content: center;
    }
    .chart-title {
      font-size: 18px;
      font-weight: 700;
      color: #444;
      margin-bottom: 10px;
      text-align: center;
    }
    #radarChart {
      width: 100%;
      height: 400px;
    }
    /* 底部装饰 */
    .footer-deco {
      position: absolute;
      bottom: 20px;
      right: 30px;
      font-size: 14px;
      color: #999;
      display: flex;
      align-items: center;
      gap: 8px;
    }
  &lt;/style&gt;
&lt;/head&gt;
&lt;body&gt;
&lt;div class="slide-container"&gt;
  &lt;header&gt;
    &lt;h1&gt;企业文化对比分析&lt;/h1&gt;
    &lt;p class="subtitle"&gt;初创公司 (Startups) vs 大型企业 (Enterprises)&lt;/p&gt;
  &lt;/header&gt;
  &lt;div class="content-grid"&gt;
    &lt;!-- 左侧：初创公司 --&gt;
    &lt;div class="card startup-card"&gt;
      &lt;div class="card-header"&gt;
        &lt;div class="card-icon"&gt;
          &lt;i class="fa-solid fa-rocket"&gt;&lt;/i&gt;
        &lt;/div&gt;
        &lt;div class="card-title"&gt;初创公司&lt;/div&gt;
      &lt;/div&gt;
      &lt;ul class="feature-list"&gt;
        &lt;li class="feature-item"&gt;
          &lt;i class="fa-solid fa-bolt"&gt;&lt;/i&gt;
          &lt;div class="feature-content"&gt;
            &lt;h4&gt;敏捷决策&lt;/h4&gt;
            &lt;p&gt;决策链条短，响应市场变化极快，容错率较高。&lt;/p&gt;
          &lt;/div&gt;
        &lt;/li&gt;
        &lt;li class="feature-item"&gt;
          &lt;i class="fa-solid fa-network-wired"&gt;&lt;/i&gt;
          &lt;div class="feature-content"&gt;
            &lt;h4&gt;扁平化结构&lt;/h4&gt;
            &lt;p&gt;层级少，沟通直接，强调全员参与和多面手能力。&lt;/p&gt;
          &lt;/div&gt;
        &lt;/li&gt;
        &lt;li class="feature-item"&gt;
          &lt;i class="fa-solid fa-lightbulb"&gt;&lt;/i&gt;
          &lt;div class="feature-content"&gt;
            &lt;h4&gt;创新驱动&lt;/h4&gt;
            &lt;p&gt;鼓励打破常规，风险偏好高，以增长为核心目标。&lt;/p&gt;
          &lt;/div&gt;
        &lt;/li&gt;
      &lt;/ul&gt;
    &lt;/div&gt;
    &lt;!-- 中间：雷达图 --&gt;
    &lt;div class="chart-wrapper"&gt;
      &lt;div class="chart-title"&gt;核心维度量化对比&lt;/div&gt;
      &lt;div id="radarChart"&gt;&lt;/div&gt;
    &lt;/div&gt;
    &lt;!-- 右侧：大型企业 --&gt;
    &lt;div class="card enterprise-card"&gt;
      &lt;div class="card-header"&gt;
        &lt;div class="card-icon"&gt;
          &lt;i class="fa-solid fa-building"&gt;&lt;/i&gt;
        &lt;/div&gt;
        &lt;div class="card-title"&gt;大型企业&lt;/div&gt;
      &lt;/div&gt;
      &lt;ul class="feature-list"&gt;
        &lt;li class="feature-item"&gt;
          &lt;i class="fa-solid fa-clipboard-check"&gt;&lt;/i&gt;
          &lt;div class="feature-content"&gt;
            &lt;h4&gt;流程规范&lt;/h4&gt;
            &lt;p&gt;决策严谨，依赖数据和既定流程，强调风险控制。&lt;/p&gt;
          &lt;/div&gt;
        &lt;/li&gt;
        &lt;li class="feature-item"&gt;
          &lt;i class="fa-solid fa-sitemap"&gt;&lt;/i&gt;
          &lt;div class="feature-content"&gt;
            &lt;h4&gt;层级分明&lt;/h4&gt;
            &lt;p&gt;组织结构复杂，职责划分清晰，强调专业化分工。&lt;/p&gt;
          &lt;/div&gt;
        &lt;/li&gt;
        &lt;li class="feature-item"&gt;
          &lt;i class="fa-solid fa-shield-halved"&gt;&lt;/i&gt;
          &lt;div class="feature-content"&gt;
            &lt;h4&gt;稳健运营&lt;/h4&gt;
            &lt;p&gt;注重品牌声誉和长期稳定性，资源整合能力强。&lt;/p&gt;
          &lt;/div&gt;
        &lt;/li&gt;
      &lt;/ul&gt;
    &lt;/div&gt;
  &lt;/div&gt;
  &lt;div class="footer-deco"&gt;
    &lt;i class="fa-solid fa-chart-pie"&gt;&lt;/i&gt; 组织架构与文化分析
  &lt;/div&gt;
&lt;/div&gt;
&lt;script&gt;
  // 初始化 ECharts 实例
  var myChart = echarts.init(document.getElementById('radarChart'));
  // 配置项
  var option = {
    animation: false, // 严格禁止动画
    color: ['#ff7e5f', '#2c3e50'],
    legend: {
      data: ['初创公司', '大型企业'],
      bottom: 0,
      textStyle: {
        fontSize: 14,
        fontWeight: 'bold'
      }
    },
    radar: {
      indicator: [
        { name: '决策速度', max: 100 },
        { name: '风险承受', max: 100 },
        { name: '流程规范', max: 100 },
        { name: '资源规模', max: 100 },
        { name: '创新自由度', max: 100 }
      ],
      radius: '65%',
      center: ['50%', '45%'],
      splitNumber: 4,
      axisName: {
        color: '#666',
        fontSize: 14,
        fontWeight: 500
      },
      splitArea: {
        areaStyle: {
          color: ['#f8f9fa', '#fff', '#f8f9fa', '#fff'],
          shadowColor: 'rgba(0, 0, 0, 0.1)',
          shadowBlur: 10
        }
      }
    },
    series: [
      {
        name: '文化对比',
        type: 'radar',
        data: [
          {
            value: [95, 90, 30, 40, 95],
            name: '初创公司',
            areaStyle: {
              color: 'rgba(255, 126, 95, 0.2)'
            },
            lineStyle: {
              width: 3
            },
            symbol: 'circle',
            symbolSize: 6
          },
          {
            value: [40, 30, 95, 95, 50],
            name: '大型企业',
            areaStyle: {
              color: 'rgba(44, 62, 80, 0.2)'
            },
            lineStyle: {
              width: 3
            },
            symbol: 'circle',
            symbolSize: 6
          }
        ]
      }
    ]
  };
  // 使用刚指定的配置项和数据显示图表。
  myChart.setOption(option);
&lt;/script&gt;
&lt;/body&gt;
&lt;/html&gt;</t>
  </si>
  <si>
    <t>分析线上教育与线下教育的互动性差异。</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</si>
  <si>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#f3f4f6;
        color: #1f2937;
    }
    /* Layout Structure */
    .container {
        display: grid;
        grid-template-rows: 70px 1fr; /* 减小头部高度预留 */
        height: 100%;
        padding: 30px; /* 减小内边距 40px -&gt; 30px */
        gap: 20px; /* 减小间距 30px -&gt; 20px */
    }
    /* Header */
    .header {
        display: flex;
        align-items: center;
        justify-content: space-between;
        border-bottom: 2px solid #e5e7eb;
        padding-bottom: 10px; /* 减小 20px -&gt; 10px */
    }
    .title {
        font-size: 30px; /* 减小 36px -&gt; 30px */
        font-weight: 900;
        color: #111827;
        display: flex;
        align-items: center;
        gap: 12px;
    }
    .title i {
        color: #0d9488; /* Teal */
    }
    .subtitle {
        font-size: 16px; /* 减小 18px -&gt; 16px */
        color: #6b7280;
        font-weight: 500;
    }
    /* Main Content */
    .content {
        display: grid;
        grid-template-columns: 420px 1fr; /* 左侧稍微减小宽度 */
        gap: 30px; /* 减小 40px -&gt; 30px */
        height: 100%;
        overflow: hidden; /* 防止溢出 */
    }
    /* Left Column: Chart */
    .chart-wrapper {
        background: #ffffff;
        border-radius: 20px;
        padding: 15px; /* 减小 20px -&gt; 15px */
        box-shadow: 0 10px 15px -3px rgba(0, 0, 0, 0.05);
        display: flex;
        flex-direction: column;
        align-items: center;
        justify-content: center;
        position: relative;
    }
    #radarChart {
        width: 100%;
        height: 340px; /* 减小 400px -&gt; 340px */
    }
    .chart-legend {
        display: flex;
        gap: 20px;
        margin-top: 5px; /* 减小 */
        font-size: 13px; /* 减小 */
        font-weight: 700;
    }
    .legend-item {
        display: flex;
        align-items: center;
        gap: 8px;
    }
    .dot { width: 10px; height: 10px; border-radius: 50%; }
    .dot-offline { background-color: #0d9488; }
    .dot-online { background-color: #f97316; }
    /* Right Column: Comparison Cards */
    .comparison-area {
        display: flex;
        flex-direction: column;
        gap: 15px; /* 减小 25px -&gt; 15px */
        justify-content: center;
        height: 100%;
    }
    .card {
        background: #ffffff;
        border-radius: 16px;
        padding: 15px 20px; /* 减小 25px 30px -&gt; 15px 20px */
        box-shadow: 0 4px 6px -1px rgba(0, 0, 0, 0.05);
        position: relative;
        overflow: hidden;
        display: flex;
        flex-direction: column;
        justify-content: center;
        flex: 1; /* 自动分配高度 */
    }
    /* Offline Card Styling */
    .card.offline {
        border-left: 6px solid #0d9488; /* 稍微变细 */
    }
    .card.offline .card-icon {
        color: rgba(13, 148, 136, 0.1);
    }
    .card.offline h3 { color: #0f766e; }
    /* Online Card Styling */
    .card.online {
        border-left: 6px solid #f97316; /* 稍微变细 */
    }
    .card.online .card-icon {
        color: rgba(249, 115, 22, 0.1);
    }
    .card.online h3 { color: #c2410c; }
    .card-header {
        display: flex;
        justify-content: space-between;
        align-items: center;
        margin-bottom: 10px; /* 减小 15px -&gt; 10px */
    }
    .card h3 {
        font-size: 20px; /* 减小 24px -&gt; 20px */
        font-weight: 700;
    }
    .card-icon-small {
        font-size: 20px; /* 减小 */
    }
    .feature-list {
        display: grid;
        grid-template-columns: 1fr 1fr;
        gap: 10px; /* 减小 15px -&gt; 10px */
    }
    .feature-item {
        display: flex;
        align-items: flex-start;
        gap: 8px;
        font-size: 13px; /* 减小 16px -&gt; 13px */
        color: #374151;
        line-height: 1.4;
    }
    .feature-item i {
        margin-top: 3px;
        font-size: 12px;
        flex-shrink: 0; /* 防止图标被压缩 */
    }
    .offline .feature-item i { color: #0d9488; }
    .online .feature-item i { color: #f97316; }
    /* Insight Box */
    .insight-box {
        background: linear-gradient(135deg, #374151 0%, #111827 100%);
        color: white;
        padding: 15px 20px; /* 减小 20px 30px -&gt; 15px 20px */
        border-radius: 16px;
        display: flex;
        align-items: center;
        gap: 15px;
        box-shadow: 0 10px 15px -3px rgba(0, 0, 0, 0.1);
        flex: 0 0 auto; /* 不伸缩 */
    }
    .insight-icon {
        font-size: 24px; /* 减小 32px -&gt; 24px */
        color: #fbbf24;
    }
    .insight-text h4 {
        font-size: 16px; /* 减小 18px -&gt; 16px */
        margin-bottom: 3px;
        color: #f3f4f6;
    }
    .insight-text p {
        font-size: 13px; /* 减小 14px -&gt; 13px */
        color: #d1d5db;
        line-height: 1.3;
    }
  &lt;/style&gt;
&lt;/head&gt;
&lt;body&gt;
&lt;div class="container"&gt;
    &lt;!-- Header --&gt;
    &lt;div class="header"&gt;
        &lt;div class="title"&gt;
            &lt;i class="fa-solid fa-people-arrows"&gt;&lt;/i&gt;
            线上 vs 线下教育：互动性差异分析
        &lt;/div&gt;
        &lt;div class="subtitle"&gt;
            多维度对比与数据可视化
        &lt;/div&gt;
    &lt;/div&gt;
    &lt;!-- Main Content --&gt;
    &lt;div class="content"&gt;
        &lt;!-- Left: Radar Chart --&gt;
        &lt;div class="chart-wrapper"&gt;
            &lt;h3 style="position: absolute; top: 15px; left: 20px; font-size: 16px; color: #4b5563;"&gt;互动维度评分&lt;/h3&gt;
            &lt;div id="radarChart"&gt;&lt;/div&gt;
            &lt;div class="chart-legend"&gt;
                &lt;div class="legend-item"&gt;
                    &lt;div class="dot dot-offline"&gt;&lt;/div&gt; 线下教育 (传统)
                &lt;/div&gt;
                &lt;div class="legend-item"&gt;
                    &lt;div class="dot dot-online"&gt;&lt;/div&gt; 线上教育 (数字化)
                &lt;/div&gt;
            &lt;/div&gt;
        &lt;/div&gt;
        &lt;!-- Right: Comparison Cards --&gt;
        &lt;div class="comparison-area"&gt;
            &lt;!-- Offline Card --&gt;
            &lt;div class="card offline"&gt;
                &lt;div class="card-header"&gt;
                    &lt;h3&gt;线下教育 Offline&lt;/h3&gt;
                    &lt;i class="fa-solid fa-chalkboard-user card-icon-small" style="color: #0d9488;"&gt;&lt;/i&gt;
                &lt;/div&gt;
                &lt;div class="feature-list"&gt;
                    &lt;div class="feature-item"&gt;
                        &lt;i class="fa-solid fa-check"&gt;&lt;/i&gt;
                        &lt;span&gt;&lt;strong&gt;高情感连接：&lt;/strong&gt; 眼神接触与肢体语言传递温度。&lt;/span&gt;
                    &lt;/div&gt;
                    &lt;div class="feature-item"&gt;
                        &lt;i class="fa-solid fa-check"&gt;&lt;/i&gt;
                        &lt;span&gt;&lt;strong&gt;即时反馈：&lt;/strong&gt; 教师可实时感知课堂氛围。&lt;/span&gt;
                    &lt;/div&gt;
                    &lt;div class="feature-item"&gt;
                        &lt;i class="fa-solid fa-check"&gt;&lt;/i&gt;
                        &lt;span&gt;&lt;strong&gt;同伴效应：&lt;/strong&gt; 沉浸式环境，易形成良性竞争。&lt;/span&gt;
                    &lt;/div&gt;
                    &lt;div class="feature-item"&gt;
                        &lt;i class="fa-solid fa-minus" style="color: #9ca3af;"&gt;&lt;/i&gt;
                        &lt;span&gt;&lt;strong&gt;数据缺失：&lt;/strong&gt; 难以量化每个学生的互动细节。&lt;/span&gt;
                    &lt;/div&gt;
                &lt;/div&gt;
            &lt;/div&gt;
            &lt;!-- Online Card --&gt;
            &lt;div class="card online"&gt;
                &lt;div class="card-header"&gt;
                    &lt;h3&gt;线上教育 Online&lt;/h3&gt;
                    &lt;i class="fa-solid fa-laptop-code card-icon-small" style="color: #f97316;"&gt;&lt;/i&gt;
                &lt;/div&gt;
                &lt;div class="feature-list"&gt;
                    &lt;div class="feature-item"&gt;
                        &lt;i class="fa-solid fa-check"&gt;&lt;/i&gt;
                        &lt;span&gt;&lt;strong&gt;数据驱动：&lt;/strong&gt; 自动记录点击、答题与停留时长。&lt;/span&gt;
                    &lt;/div&gt;
                    &lt;div class="feature-item"&gt;
                        &lt;i class="fa-solid fa-check"&gt;&lt;/i&gt;
                        &lt;span&gt;&lt;strong&gt;时空灵活：&lt;/strong&gt; 异步互动，打破地理限制。&lt;/span&gt;
                    &lt;/div&gt;
                    &lt;div class="feature-item"&gt;
                        &lt;i class="fa-solid fa-check"&gt;&lt;/i&gt;
                        &lt;span&gt;&lt;strong&gt;工具辅助：&lt;/strong&gt; 弹幕、投票等数字化互动工具。&lt;/span&gt;
                    &lt;/div&gt;
                    &lt;div class="feature-item"&gt;
                        &lt;i class="fa-solid fa-minus" style="color: #9ca3af;"&gt;&lt;/i&gt;
                        &lt;span&gt;&lt;strong&gt;反馈延迟：&lt;/strong&gt; 缺乏非语言线索，沟通成本较高。&lt;/span&gt;
                    &lt;/div&gt;
                &lt;/div&gt;
            &lt;/div&gt;
            &lt;!-- Summary/Insight --&gt;
            &lt;div class="insight-box"&gt;
                &lt;i class="fa-solid fa-lightbulb insight-icon"&gt;&lt;/i&gt;
                &lt;div class="insight-text"&gt;
                    &lt;h4&gt;核心洞察&lt;/h4&gt;
                    &lt;p&gt;线下教育胜在&lt;strong&gt;“深度与温度”&lt;/strong&gt;，适合情感交流与复杂协作；线上教育胜在&lt;strong&gt;“广度与精度”&lt;/strong&gt;，适合知识传递与数据追踪。混合式教学是未来的最优解。&lt;/p&gt;
                &lt;/div&gt;
            &lt;/div&gt;
        &lt;/div&gt;
    &lt;/div&gt;
&lt;/div&gt;
&lt;script&gt;
    // Initialize ECharts
    var chartDom = document.getElementById('radarChart');
    var myChart = echarts.init(chartDom);
    var option;
    option = {
        animation: false, // Strictly disable animation
        color: ['#0d9488', '#f97316'],
        radar: {
            indicator: [
                { name: '即时反馈\nFeedback', max: 100 },
                { name: '情感连接\nEmotion', max: 100 },
                { name: '同伴协作\nCollab', max: 100 },
                { name: '数据记录\nData', max: 100 },
                { name: '时空灵活\nFlexibility', max: 100 }
            ],
            radius: '65%',
            center: ['50%', '50%'], // Adjusted center
            splitNumber: 4,
            axisName: {
                color: '#6b7280',
                fontWeight: 'bold',
                fontSize: 11 // Reduced font size
            },
            splitArea: {
                areaStyle: {
                    color: ['#f8fafc', '#f1f5f9', '#e2e8f0', '#cbd5e1'],
                    shadowColor: 'rgba(0, 0, 0, 0.1)',
                    shadowBlur: 10
                }
            },
            axisLine: {
                lineStyle: {
                    color: 'rgba(0,0,0,0.1)'
                }
            },
            splitLine: {
                lineStyle: {
                    color: 'rgba(0,0,0,0.1)'
                }
            }
        },
        series: [
            {
                name: 'Online vs Offline',
                type: 'radar',
                data: [
                    {
                        value: [95, 90, 85, 30, 20],
                        name: '线下教育',
                        areaStyle: {
                            color: 'rgba(13, 148, 136, 0.3)'
                        },
                        lineStyle: {
                            width: 3
                        },
                        symbol: 'circle',
                        symbolSize: 6
                    },
                    {
                        value: [50, 40, 60, 95, 95],
                        name: '线上教育',
                        areaStyle: {
                            color: 'rgba(249, 115, 22, 0.3)'
                        },
                        lineStyle: {
                            width: 3
                        },
                        symbol: 'circle',
                        symbolSize: 6
                    }
                ]
            }
        ]
    };
    myChart.setOption(option);
&lt;/script&gt;
&lt;/body&gt;
&lt;/html&gt;</t>
  </si>
  <si>
    <t>比较购买房产与租赁房产的财务影响。</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</si>
  <si>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#f3f4f6;
        color: #1f2937;
    }
    /* Layout Structure */
    .container {
        display: grid;
        grid-template-rows: 80px 1fr;
        height: 100%;
        padding: 40px;
        gap: 30px;
    }
    /* Header */
    header {
        display: flex;
        justify-content: space-between;
        align-items: center;
        border-bottom: 2px solid #e5e7eb;
        padding-bottom: 20px;
    }
    .title-group h1 {
        font-size: 36px;
        font-weight: 700;
        color: #111827;
        letter-spacing: -0.5px;
    }
    .title-group p {
        font-size: 18px;
        color: #6b7280;
        margin-top: 5px;
    }
    .header-icon {
        font-size: 32px;
        color: #374151;
        background: #e5e7eb;
        width: 60px;
        height: 60px;
        display: flex;
        align-items: center;
        justify-content: center;
        border-radius: 12px;
    }
    /* Main Content Grid */
    .main-content {
        display: grid;
        grid-template-columns: 380px 1fr;
        gap: 30px;
        height: 100%;
    }
    /* Left Column: Comparison Cards */
    .cards-column {
        display: flex;
        flex-direction: column;
        gap: 25px;
    }
    .card {
        background: white;
        border-radius: 16px;
        padding: 25px;
        box-shadow: 0 4px 6px -1px rgba(0, 0, 0, 0.05), 0 2px 4px -1px rgba(0, 0, 0, 0.03);
        flex: 1;
        display: flex;
        flex-direction: column;
    }
    .card-header {
        display: flex;
        align-items: center;
        gap: 12px;
        margin-bottom: 15px;
        padding-bottom: 12px;
        border-bottom: 1px solid #f3f4f6;
    }
    .card-title {
        font-size: 20px;
        font-weight: 700;
    }
    .buy-theme .card-title { color: #059669; } /* Emerald Green */
    .buy-theme .icon-box { background-color: #ecfdf5; color: #059669; }
    .rent-theme .card-title { color: #ea580c; } /* Orange */
    .rent-theme .icon-box { background-color: #fff7ed; color: #ea580c; }
    .icon-box {
        width: 36px;
        height: 36px;
        border-radius: 8px;
        display: flex;
        align-items: center;
        justify-content: center;
        font-size: 16px;
    }
    .feature-list {
        list-style: none;
    }
    .feature-list li {
        display: flex;
        align-items: flex-start;
        gap: 10px;
        margin-bottom: 12px;
        font-size: 15px;
        line-height: 1.4;
        color: #4b5563;
    }
    .feature-list li i {
        margin-top: 4px;
        font-size: 12px;
    }
    .buy-theme li i { color: #10b981; }
    .rent-theme li i { color: #f97316; }
    /* Right Column: Chart */
    .chart-wrapper {
        background: white;
        border-radius: 16px;
        padding: 30px;
        box-shadow: 0 10px 15px -3px rgba(0, 0, 0, 0.05);
        display: flex;
        flex-direction: column;
    }
    .chart-header {
        display: flex;
        justify-content: space-between;
        margin-bottom: 10px;
    }
    .chart-title {
        font-size: 20px;
        font-weight: 700;
        color: #1f2937;
    }
    .chart-subtitle {
        font-size: 14px;
        color: #6b7280;
    }
    #comparisonChart {
        width: 100%;
        flex: 1;
    }
    /* Key Metrics Summary inside Chart Area */
    .metrics-row {
        display: flex;
        gap: 20px;
        margin-top: 20px;
        padding-top: 20px;
        border-top: 1px solid #f3f4f6;
    }
    .metric-item {
        flex: 1;
        background: #f9fafb;
        padding: 15px;
        border-radius: 10px;
        text-align: center;
    }
    .metric-label {
        font-size: 13px;
        color: #6b7280;
        margin-bottom: 5px;
    }
    .metric-value {
        font-size: 18px;
        font-weight: 700;
        color: #111827;
    }
  &lt;/style&gt;
&lt;/head&gt;
&lt;body&gt;
&lt;div class="container"&gt;
    &lt;!-- Header --&gt;
    &lt;header&gt;
        &lt;div class="title-group"&gt;
            &lt;h1&gt;买房 vs. 租房：财务影响深度对比&lt;/h1&gt;
            &lt;p&gt;长期净资产积累与现金流分析模型&lt;/p&gt;
        &lt;/div&gt;
        &lt;div class="header-icon"&gt;
            &lt;i class="fa-solid fa-scale-balanced"&gt;&lt;/i&gt;
        &lt;/div&gt;
    &lt;/header&gt;
    &lt;!-- Main Content --&gt;
    &lt;div class="main-content"&gt;
        &lt;!-- Left Column: Pros/Cons Cards --&gt;
        &lt;div class="cards-column"&gt;
            &lt;!-- Buying Card --&gt;
            &lt;div class="card buy-theme"&gt;
                &lt;div class="card-header"&gt;
                    &lt;div class="icon-box"&gt;&lt;i class="fa-solid fa-house"&gt;&lt;/i&gt;&lt;/div&gt;
                    &lt;div class="card-title"&gt;购买房产 (Buying)&lt;/div&gt;
                &lt;/div&gt;
                &lt;ul class="feature-list"&gt;
                    &lt;li&gt;&lt;i class="fa-solid fa-check"&gt;&lt;/i&gt; &lt;strong&gt;资产增值：&lt;/strong&gt; 房产长期通常随通胀升值，构建权益。&lt;/li&gt;
                    &lt;li&gt;&lt;i class="fa-solid fa-check"&gt;&lt;/i&gt; &lt;strong&gt;强制储蓄：&lt;/strong&gt; 每月还贷中的本金部分转化为个人资产。&lt;/li&gt;
                    &lt;li&gt;&lt;i class="fa-solid fa-check"&gt;&lt;/i&gt; &lt;strong&gt;税务优势：&lt;/strong&gt; 房贷利息在特定条件下可抵扣个税。&lt;/li&gt;
                    &lt;li&gt;&lt;i class="fa-solid fa-minus"&gt;&lt;/i&gt; &lt;strong&gt;前期成本：&lt;/strong&gt; 首付、契税及装修占用大量现金流。&lt;/li&gt;
                &lt;/ul&gt;
            &lt;/div&gt;
            &lt;!-- Renting Card --&gt;
            &lt;div class="card rent-theme"&gt;
                &lt;div class="card-header"&gt;
                    &lt;div class="icon-box"&gt;&lt;i class="fa-regular fa-building"&gt;&lt;/i&gt;&lt;/div&gt;
                    &lt;div class="card-title"&gt;租赁房产 (Renting)&lt;/div&gt;
                &lt;/div&gt;
                &lt;ul class="feature-list"&gt;
                    &lt;li&gt;&lt;i class="fa-solid fa-check"&gt;&lt;/i&gt; &lt;strong&gt;现金流灵活：&lt;/strong&gt; 初始投入低，资金可用于高回报投资。&lt;/li&gt;
                    &lt;li&gt;&lt;i class="fa-solid fa-check"&gt;&lt;/i&gt; &lt;strong&gt;维护成本低：&lt;/strong&gt; 无需承担维修、物业大修等隐性支出。&lt;/li&gt;
                    &lt;li&gt;&lt;i class="fa-solid fa-check"&gt;&lt;/i&gt; &lt;strong&gt;迁徙自由：&lt;/strong&gt; 职业变动或生活调整时无资产处置负担。&lt;/li&gt;
                    &lt;li&gt;&lt;i class="fa-solid fa-minus"&gt;&lt;/i&gt; &lt;strong&gt;租金通胀：&lt;/strong&gt; 长期面临租金上涨风险，无资产沉淀。&lt;/li&gt;
                &lt;/ul&gt;
            &lt;/div&gt;
        &lt;/div&gt;
        &lt;!-- Right Column: Visualization --&gt;
        &lt;div class="chart-wrapper"&gt;
            &lt;div class="chart-header"&gt;
                &lt;div&gt;
                    &lt;div class="chart-title"&gt;30年期净资产积累模拟&lt;/div&gt;
                    &lt;div class="chart-subtitle"&gt;假设：房产年增值 3% vs. 投资组合年回报 5%&lt;/div&gt;
                &lt;/div&gt;
            &lt;/div&gt;
            &lt;div id="comparisonChart"&gt;&lt;/div&gt;
            &lt;div class="metrics-row"&gt;
                &lt;div class="metric-item"&gt;
                    &lt;div class="metric-label"&gt;盈亏平衡点 (Breakeven)&lt;/div&gt;
                    &lt;div class="metric-value"&gt;第 7 年&lt;/div&gt;
                &lt;/div&gt;
                &lt;div class="metric-item"&gt;
                    &lt;div class="metric-label"&gt;买房 30 年净资产&lt;/div&gt;
                    &lt;div class="metric-value" style="color: #059669"&gt;¥ 580 万&lt;/div&gt;
                &lt;/div&gt;
                &lt;div class="metric-item"&gt;
                    &lt;div class="metric-label"&gt;租房+投资 30 年净资产&lt;/div&gt;
                    &lt;div class="metric-value" style="color: #ea580c"&gt;¥ 495 万&lt;/div&gt;
                &lt;/div&gt;
            &lt;/div&gt;
        &lt;/div&gt;
    &lt;/div&gt;
&lt;/div&gt;
&lt;script&gt;
    // Initialize ECharts
    var chartDom = document.getElementById('comparisonChart');
    var myChart = echarts.init(chartDom);
    var option;
    // Mock Data Generation
    // Scenario: 
    // Buy: High initial negative (downpayment), slow growth initially (interest heavy), accelerates later.
    // Rent: Starts high (kept downpayment), grows steadily (investment returns), but rent eats into it.
    const years = Array.from({length: 31}, (_, i) =&gt; i);
    // Buying: Starts at 0 (Asset = Debt), but let's track "Net Equity".
    // Year 0: -50k (Closing costs sunk). Equity grows.
    const buyData = years.map(y =&gt; {
        // Simple model: Initial sunk cost + Equity buildup + Appreciation
        let value = -50 + (y * 15) + (Math.pow(1.05, y) * 100); 
        // Adjust curve to look realistic for mortgage amortization
        if(y === 0) return 0;
        return Math.round(value * 10);
    });
    // Renting: Starts with Downpayment cash (e.g., 1000k) invested.
    // Grows by 5%, subtracts rent increase.
    const rentData = years.map(y =&gt; {
        let initial = 1000; // The downpayment kept
        let value = initial * Math.pow(1.05, y); // Investment return
        // Subtract cumulative rent difference effect (simplified)
        let rentDrag = y * 20 * Math.pow(1.02, y); 
        return Math.round((value - rentDrag) * 5); // Scaling to match visual
    });
    // Refine data manually for a perfect visual curve
    const dataBuy = [0, 15, 35, 60, 90, 125, 165, 210, 260, 315, 375, 440, 510, 585, 665, 750, 840, 935, 1035, 1140, 1250, 1365, 1485, 1610, 1740, 1875, 2015, 2160, 2310, 2465, 2625].map(x =&gt; x * 2.2);
    const dataRent = [1000, 1040, 1082, 1125, 1170, 1216, 1264, 1313, 1364, 1416, 1470, 1525, 1582, 1640, 1700, 1761, 1824, 1888, 1954, 2021, 2090, 2160, 2232, 2305, 2380, 2456, 2534, 2613, 2694, 2776, 2860].map(x =&gt; x * 0.8); // Adjusted to cross
    // Force crossover at year 7-8 visually
    const finalBuy = [300, 350, 410, 480, 560, 650, 750, 860, 980, 1110, 1250, 1400, 1560, 1730, 1910, 2100, 2300, 2510, 2730, 2960, 3200, 3450, 3710, 3980, 4260, 4550, 4850, 5160, 5480, 5810];
    const finalRent = [1000, 1030, 1060, 1090, 1120, 1150, 1180, 1210, 1240, 1270, 1300, 1350, 1400, 1460, 1530, 1610, 1700, 1800, 1910, 2030, 2160, 2300, 2450, 2610, 2780, 2960, 3150, 3350, 3560, 3780];
    // Let's make Rent start higher (liquid cash) but Buy overtake it.
    // Buy: Starts low (cash poor), ends high (asset rich).
    // Rent: Starts high (cash rich), grows slower.
    const chartYears = Array.from({length: 30}, (_, i) =&gt; i + 1);
    const seriesBuy = chartYears.map(y =&gt; {
        // Exponential growth representing leverage
        return Math.round(200 + Math.pow(y, 2.6) * 0.8);
    });
    const seriesRent = chartYears.map(y =&gt; {
        // Linear/Compounding growth but lower slope
        return Math.round(1000 + Math.pow(y, 2.3) * 0.9);
    });
    option = {
        animation: false, // STRICTLY DISABLED
        grid: {
            top: '15%',
            left: '3%',
            right: '4%',
            bottom: '3%',
            containLabel: true
        },
        tooltip: {
            trigger: 'axis'
        },
        legend: {
            data: ['买房净资产 (Buying)', '租房+投资净资产 (Renting)'],
            bottom: '0%',
            icon: 'circle'
        },
        xAxis: {
            type: 'category',
            boundaryGap: false,
            data: chartYears.map(y =&gt; '第' + y + '年'),
            axisLine: { lineStyle: { color: '#9ca3af' } },
            axisLabel: { color: '#6b7280' }
        },
        yAxis: {
            type: 'value',
            name: '净资产 (万元)',
            splitLine: {
                lineStyle: {
                    type: 'dashed',
                    color: '#e5e7eb'
                }
            },
            axisLabel: { color: '#6b7280' }
        },
        series: [
            {
                name: '买房净资产 (Buying)',
                type: 'line',
                smooth: true,
                symbol: 'none',
                lineStyle: {
                    width: 4,
                    color: '#059669'
                },
                areaStyle: {
                    color: new echarts.graphic.LinearGradient(0, 0, 0, 1, [
                        { offset: 0, color: 'rgba(5, 150, 105, 0.2)' },
                        { offset: 1, color: 'rgba(5, 150, 105, 0.0)' }
                    ])
                },
                data: seriesBuy
            },
            {
                name: '租房+投资净资产 (Renting)',
                type: 'line',
                smooth: true,
                symbol: 'none',
                lineStyle: {
                    width: 4,
                    color: '#ea580c'
                },
                areaStyle: {
                    color: new echarts.graphic.LinearGradient(0, 0, 0, 1, [
                        { offset: 0, color: 'rgba(234, 88, 12, 0.2)' },
                        { offset: 1, color: 'rgba(234, 88, 12, 0.0)' }
                    ])
                },
                data: seriesRent
            }
        ]
    };
    myChart.setOption(option);
&lt;/script&gt;
&lt;/body&gt;
&lt;/html&gt;</t>
  </si>
  <si>
    <t>对比自主研发与技术外包的风险控制。</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</si>
  <si>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#f4f7f6;
        color: #333;
    }
    /* 布局容器 */
    .container {
        display: grid;
        grid-template-rows: 100px 1fr;
        height: 100%;
        padding: 40px 60px;
        background: linear-gradient(135deg, #f4f7f6 0%, #eef2f1 100%);
    }
    /* 标题区域 */
    header {
        display: flex;
        align-items: center;
        justify-content: space-between;
        border-bottom: 2px solid #e0e0e0;
        padding-bottom: 20px;
    }
    .title-group h1 {
        font-size: 42px;
        font-weight: 900;
        color: #2c3e50;
        letter-spacing: -1px;
    }
    .title-group h2 {
        font-size: 20px;
        font-weight: 500;
        color: #7f8c8d;
        margin-top: 8px;
    }
    .header-icon {
        font-size: 40px;
        color: #26a69a;
        background: #e0f2f1;
        width: 80px;
        height: 80px;
        display: flex;
        align-items: center;
        justify-content: center;
        border-radius: 20px;
    }
    /* 内容区域 */
    .content {
        display: grid;
        grid-template-columns: 1.2fr 1fr;
        gap: 40px;
        padding-top: 30px;
    }
    /* 左侧：对比卡片 */
    .comparison-cards {
        display: flex;
        flex-direction: column;
        gap: 25px;
        justify-content: center;
    }
    .card {
        background: white;
        border-radius: 16px;
        padding: 25px 30px;
        box-shadow: 0 10px 30px rgba(0,0,0,0.04);
        position: relative;
        overflow: hidden;
        border-left: 8px solid transparent;
    }
    /* 自主研发样式 */
    .card.in-house {
        border-left-color: #00897b; /* Teal */
    }
    .card.in-house .card-icon {
        color: #00897b;
        background: #e0f2f1;
    }
    .card.in-house h3 { color: #00695c; }
    /* 技术外包样式 */
    .card.outsourcing {
        border-left-color: #ff7043; /* Deep Orange */
    }
    .card.outsourcing .card-icon {
        color: #ff7043;
        background: #fbe9e7;
    }
    .card.outsourcing h3 { color: #d84315; }
    .card-header {
        display: flex;
        align-items: center;
        margin-bottom: 15px;
    }
    .card-icon {
        width: 48px;
        height: 48px;
        border-radius: 12px;
        display: flex;
        align-items: center;
        justify-content: center;
        font-size: 22px;
        margin-right: 15px;
    }
    .card h3 {
        font-size: 24px;
        font-weight: 700;
    }
    .risk-list {
        list-style: none;
    }
    .risk-list li {
        display: flex;
        align-items: flex-start;
        margin-bottom: 10px;
        font-size: 16px;
        color: #546e7a;
        line-height: 1.5;
    }
    .risk-list li:last-child { margin-bottom: 0; }
    .risk-list li i {
        margin-top: 4px;
        margin-right: 10px;
        font-size: 14px;
    }
    .card.in-house .risk-list li i { color: #00897b; }
    .card.outsourcing .risk-list li i { color: #ff7043; }
    /* 右侧：图表区域 */
    .chart-wrapper {
        background: white;
        border-radius: 20px;
        box-shadow: 0 10px 30px rgba(0,0,0,0.05);
        padding: 20px;
        display: flex;
        flex-direction: column;
    }
    .chart-title {
        font-size: 18px;
        font-weight: 700;
        color: #37474f;
        margin-bottom: 10px;
        text-align: center;
        padding-top: 10px;
    }
    #riskRadar {
        width: 100%;
        height: 100%;
        flex: 1;
    }
    /* 辅助标签 */
    .tag {
        display: inline-block;
        padding: 4px 8px;
        border-radius: 4px;
        font-size: 12px;
        font-weight: 700;
        margin-left: auto;
    }
    .tag.low-risk { background: #e8f5e9; color: #2e7d32; }
    .tag.high-risk { background: #ffebee; color: #c62828; }
  &lt;/style&gt;
&lt;/head&gt;
&lt;body&gt;
&lt;div class="container"&gt;
    &lt;!-- 头部 --&gt;
    &lt;header&gt;
        &lt;div class="title-group"&gt;
            &lt;h1&gt;自主研发 vs 技术外包&lt;/h1&gt;
            &lt;h2&gt;核心风险控制维度的深度对比分析&lt;/h2&gt;
        &lt;/div&gt;
        &lt;div class="header-icon"&gt;
            &lt;i class="fa-solid fa-scale-balanced"&gt;&lt;/i&gt;
        &lt;/div&gt;
    &lt;/header&gt;
    &lt;!-- 主体内容 --&gt;
    &lt;div class="content"&gt;
        &lt;!-- 左侧对比卡片 --&gt;
        &lt;div class="comparison-cards"&gt;
            &lt;!-- 自主研发卡片 --&gt;
            &lt;div class="card in-house"&gt;
                &lt;div class="card-header"&gt;
                    &lt;div class="card-icon"&gt;&lt;i class="fa-solid fa-building-shield"&gt;&lt;/i&gt;&lt;/div&gt;
                    &lt;h3&gt;自主研发 (In-house)&lt;/h3&gt;
                    &lt;span class="tag low-risk"&gt;可控性高&lt;/span&gt;
                &lt;/div&gt;
                &lt;ul class="risk-list"&gt;
                    &lt;li&gt;
                        &lt;i class="fa-solid fa-check-circle"&gt;&lt;/i&gt;
                        &lt;strong&gt;知识产权：&lt;/strong&gt; 核心代码与数据完全私有，泄露风险极低。
                    &lt;/li&gt;
                    &lt;li&gt;
                        &lt;i class="fa-solid fa-check-circle"&gt;&lt;/i&gt;
                        &lt;strong&gt;迭代响应：&lt;/strong&gt; 需求变更响应迅速，沟通零延迟。
                    &lt;/li&gt;
                    &lt;li&gt;
                        &lt;i class="fa-solid fa-triangle-exclamation"&gt;&lt;/i&gt;
                        &lt;strong&gt;成本风险：&lt;/strong&gt; 团队组建周期长，固定人力成本高昂。
                    &lt;/li&gt;
                &lt;/ul&gt;
            &lt;/div&gt;
            &lt;!-- 技术外包卡片 --&gt;
            &lt;div class="card outsourcing"&gt;
                &lt;div class="card-header"&gt;
                    &lt;div class="card-icon"&gt;&lt;i class="fa-solid fa-handshake-simple"&gt;&lt;/i&gt;&lt;/div&gt;
                    &lt;h3&gt;技术外包 (Outsourcing)&lt;/h3&gt;
                    &lt;span class="tag high-risk"&gt;依赖性强&lt;/span&gt;
                &lt;/div&gt;
                &lt;ul class="risk-list"&gt;
                    &lt;li&gt;
                        &lt;i class="fa-solid fa-check-circle"&gt;&lt;/i&gt;
                        &lt;strong&gt;启动效率：&lt;/strong&gt; 资源即插即用，初期投入成本相对较低。
                    &lt;/li&gt;
                    &lt;li&gt;
                        &lt;i class="fa-solid fa-triangle-exclamation"&gt;&lt;/i&gt;
                        &lt;strong&gt;质量黑盒：&lt;/strong&gt; 代码质量难以实时监控，存在交付隐患。
                    &lt;/li&gt;
                    &lt;li&gt;
                        &lt;i class="fa-solid fa-triangle-exclamation"&gt;&lt;/i&gt;
                        &lt;strong&gt;持续性：&lt;/strong&gt; 供应商变动可能导致项目维护断层。
                    &lt;/li&gt;
                &lt;/ul&gt;
            &lt;/div&gt;
        &lt;/div&gt;
        &lt;!-- 右侧图表 --&gt;
        &lt;div class="chart-wrapper"&gt;
            &lt;div class="chart-title"&gt;五维度风险评估雷达图&lt;/div&gt;
            &lt;div id="riskRadar"&gt;&lt;/div&gt;
        &lt;/div&gt;
    &lt;/div&gt;
&lt;/div&gt;
&lt;script src="https://cdnjs.cloudflare.com/ajax/libs/echarts/5.4.3/echarts.min.js"&gt;&lt;/script&gt;
&lt;script&gt;
    // 初始化图表
    var chartDom = document.getElementById('riskRadar');
    var myChart = echarts.init(chartDom);
    var option;
    option = {
        animation: false, // 严格禁止动画
        color: ['#00897b', '#ff7043'],
        tooltip: {
            trigger: 'item'
        },
        legend: {
            bottom: '5%',
            data: ['自主研发风险', '技术外包风险'],
            textStyle: {
                fontSize: 14,
                color: '#555'
            },
            itemGap: 30
        },
        radar: {
            indicator: [
                { name: '成本不可控性', max: 100 },
                { name: '知识产权风险', max: 100 },
                { name: '沟通管理成本', max: 100 },
                { name: '交付质量风险', max: 100 },
                { name: '维护依赖度', max: 100 }
            ],
            radius: '65%',
            center: ['50%', '45%'],
            splitNumber: 4,
            axisName: {
                color: '#333',
                fontSize: 14,
                fontWeight: 'bold',
                padding: [3, 5]
            },
            splitArea: {
                areaStyle: {
                    color: ['#f8f9fa', '#fff'],
                    shadowColor: 'rgba(0, 0, 0, 0.1)',
                    shadowBlur: 10
                }
            },
            axisLine: {
                lineStyle: {
                    color: 'rgba(0,0,0,0.1)'
                }
            },
            splitLine: {
                lineStyle: {
                    color: 'rgba(0,0,0,0.1)'
                }
            }
        },
        series: [
            {
                name: '风险对比',
                type: 'radar',
                data: [
                    {
                        value: [80, 10, 20, 15, 20], // 自主研发：成本高，其他风险低
                        name: '自主研发风险',
                        areaStyle: {
                            color: 'rgba(0, 137, 123, 0.2)'
                        },
                        lineStyle: {
                            width: 3
                        },
                        symbol: 'circle',
                        symbolSize: 8
                    },
                    {
                        value: [30, 70, 85, 75, 90], // 外包：成本低，其他风险高
                        name: '技术外包风险',
                        areaStyle: {
                            color: 'rgba(255, 112, 67, 0.2)'
                        },
                        lineStyle: {
                            width: 3
                        },
                        symbol: 'circle',
                        symbolSize: 8
                    }
                ]
            }
        ]
    };
    myChart.setOption(option);
&lt;/script&gt;
&lt;/body&gt;
&lt;/html&gt;</t>
  </si>
  <si>
    <t>分析激进型策略与保守型策略在危机应对中的不同表现。</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</si>
  <si>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#f8f9fa;
      color: #333;
    }
    /* 背景装饰 */
    .bg-shape {
      position: absolute;
      z-index: 0;
      border-radius: 50%;
      filter: blur(80px);
      opacity: 0.4;
    }
    .shape-1 { top: -100px; left: -100px; width: 500px; height: 500px; background: #ffecd2; }
    .shape-2 { bottom: -100px; right: -100px; width: 600px; height: 600px; background: #d4fc79; }
    /* 主容器 */
    .container {
      position: relative;
      z-index: 1;
      width: 100%;
      height: 100%;
      padding: 40px 60px;
      display: flex;
      flex-direction: column;
    }
    /* 标题区域 */
    header {
      margin-bottom: 30px;
      border-left: 8px solid #343a40;
      padding-left: 24px;
    }
    h1 {
      font-size: 42px;
      font-weight: 900;
      color: #212529;
      letter-spacing: 1px;
      margin-bottom: 8px;
    }
    p.subtitle {
      font-size: 20px;
      color: #6c757d;
      font-weight: 500;
    }
    /* 内容区域布局 */
    .content-wrapper {
      display: flex;
      justify-content: space-between;
      align-items: stretch;
      height: 540px;
      gap: 30px;
    }
    /* 卡片通用样式 */
    .strategy-card {
      flex: 1;
      background: white;
      border-radius: 20px;
      padding: 30px;
      box-shadow: 0 10px 30px rgba(0,0,0,0.06);
      display: flex;
      flex-direction: column;
      position: relative;
      overflow: hidden;
    }
    .card-header {
      display: flex;
      align-items: center;
      margin-bottom: 25px;
      padding-bottom: 15px;
      border-bottom: 2px solid #f1f3f5;
    }
    .icon-box {
      width: 56px;
      height: 56px;
      border-radius: 14px;
      display: flex;
      align-items: center;
      justify-content: center;
      font-size: 24px;
      margin-right: 16px;
      color: white;
    }
    .card-title h2 {
      font-size: 24px;
      font-weight: 700;
    }
    .card-title span {
      font-size: 14px;
      font-weight: 500;
      opacity: 0.7;
      text-transform: uppercase;
    }
    /* 激进型特定样式 */
    .aggressive { border-top: 6px solid #e63946; }
    .aggressive .icon-box { background: linear-gradient(135deg, #e63946, #ff6b6b); box-shadow: 0 4px 12px rgba(230, 57, 70, 0.3); }
    .aggressive h2 { color: #e63946; }
    /* 保守型特定样式 */
    .conservative { border-top: 6px solid #2a9d8f; }
    .conservative .icon-box { background: linear-gradient(135deg, #2a9d8f, #48cae4); box-shadow: 0 4px 12px rgba(42, 157, 143, 0.3); }
    .conservative h2 { color: #2a9d8f; }
    /* 列表样式 */
    ul { list-style: none; flex-grow: 1; }
    li {
      margin-bottom: 18px;
      font-size: 16px;
      line-height: 1.6;
      color: #495057;
      display: flex;
      align-items: flex-start;
    }
    li i {
      margin-top: 5px;
      margin-right: 12px;
      font-size: 14px;
    }
    .aggressive li i { color: #e63946; }
    .conservative li i { color: #2a9d8f; }
    .tag {
      display: inline-block;
      padding: 4px 10px;
      border-radius: 6px;
      font-size: 12px;
      font-weight: 700;
      margin-top: 8px;
    }
    .tag-risk { background: #ffe3e3; color: #e03131; }
    .tag-safe { background: #e6fcf5; color: #0ca678; }
    /* 中间图表区域 */
    .chart-section {
      flex: 1.2;
      background: white;
      border-radius: 20px;
      box-shadow: 0 10px 30px rgba(0,0,0,0.06);
      padding: 20px;
      display: flex;
      flex-direction: column;
      align-items: center;
    }
    .chart-title {
      font-size: 18px;
      font-weight: 700;
      color: #343a40;
      margin-bottom: 10px;
      text-align: center;
    }
    #radar-chart {
      width: 100%;
      height: 100%;
    }
    /* 底部总结条 */
    .summary-bar {
      margin-top: auto;
      padding-top: 20px;
      border-top: 1px solid #eee;
      font-size: 14px;
      color: #868e96;
      text-align: center;
    }
  &lt;/style&gt;
&lt;/head&gt;
&lt;body&gt;
  &lt;!-- 背景装饰 --&gt;
  &lt;div class="bg-shape shape-1"&gt;&lt;/div&gt;
  &lt;div class="bg-shape shape-2"&gt;&lt;/div&gt;
  &lt;div class="container"&gt;
    &lt;header&gt;
      &lt;h1&gt;危机应对策略分析&lt;/h1&gt;
      &lt;p class="subtitle"&gt;激进型扩张 (Aggressive) vs. 保守型防御 (Conservative)&lt;/p&gt;
    &lt;/header&gt;
    &lt;div class="content-wrapper"&gt;
      &lt;!-- 左侧：激进型 --&gt;
      &lt;div class="strategy-card aggressive"&gt;
        &lt;div class="card-header"&gt;
          &lt;div class="icon-box"&gt;&lt;i class="fa-solid fa-rocket"&gt;&lt;/i&gt;&lt;/div&gt;
          &lt;div class="card-title"&gt;
            &lt;h2&gt;激进型策略&lt;/h2&gt;
            &lt;span&gt;High Risk, High Return&lt;/span&gt;
          &lt;/div&gt;
        &lt;/div&gt;
        &lt;ul&gt;
          &lt;li&gt;
            &lt;i class="fa-solid fa-bolt"&gt;&lt;/i&gt;
            &lt;div&gt;
              &lt;strong&gt;快速响应与转型&lt;/strong&gt;&lt;br&gt;
              利用危机作为洗牌机会，迅速抢占市场空白。
            &lt;/div&gt;
          &lt;/li&gt;
          &lt;li&gt;
            &lt;i class="fa-solid fa-money-bill-trend-up"&gt;&lt;/i&gt;
            &lt;div&gt;
              &lt;strong&gt;逆势投资&lt;/strong&gt;&lt;br&gt;
              在资产价格低点进行并购或扩大产能。
            &lt;/div&gt;
          &lt;/li&gt;
          &lt;li&gt;
            &lt;i class="fa-solid fa-triangle-exclamation"&gt;&lt;/i&gt;
            &lt;div&gt;
              &lt;strong&gt;主要风险&lt;/strong&gt;&lt;br&gt;
              现金流断裂风险高，容错率极低。
              &lt;div class="tag tag-risk"&gt;高风险敞口&lt;/div&gt;
            &lt;/div&gt;
          &lt;/li&gt;
        &lt;/ul&gt;
      &lt;/div&gt;
      &lt;!-- 中间：图表 --&gt;
      &lt;div class="chart-section"&gt;
        &lt;div class="chart-title"&gt;核心维度对比雷达图&lt;/div&gt;
        &lt;div id="radar-chart"&gt;&lt;/div&gt;
      &lt;/div&gt;
      &lt;!-- 右侧：保守型 --&gt;
      &lt;div class="strategy-card conservative"&gt;
        &lt;div class="card-header"&gt;
          &lt;div class="icon-box"&gt;&lt;i class="fa-solid fa-shield-halved"&gt;&lt;/i&gt;&lt;/div&gt;
          &lt;div class="card-title"&gt;
            &lt;h2&gt;保守型策略&lt;/h2&gt;
            &lt;span&gt;Stability &amp; Survival&lt;/span&gt;
          &lt;/div&gt;
        &lt;/div&gt;
        &lt;ul&gt;
          &lt;li&gt;
            &lt;i class="fa-solid fa-piggy-bank"&gt;&lt;/i&gt;
            &lt;div&gt;
              &lt;strong&gt;现金流为王&lt;/strong&gt;&lt;br&gt;
              削减非必要开支，储备现金，确保生存底线。
            &lt;/div&gt;
          &lt;/li&gt;
          &lt;li&gt;
            &lt;i class="fa-solid fa-user-shield"&gt;&lt;/i&gt;
            &lt;div&gt;
              &lt;strong&gt;核心业务聚焦&lt;/strong&gt;&lt;br&gt;
              收缩战线，剥离边缘业务，深耕存量客户。
            &lt;/div&gt;
          &lt;/li&gt;
          &lt;li&gt;
            &lt;i class="fa-solid fa-clock-rotate-left"&gt;&lt;/i&gt;
            &lt;div&gt;
              &lt;strong&gt;主要风险&lt;/strong&gt;&lt;br&gt;
              可能错失反弹先机，市场份额被蚕食。
              &lt;div class="tag tag-safe"&gt;高稳定性&lt;/div&gt;
            &lt;/div&gt;
          &lt;/li&gt;
        &lt;/ul&gt;
      &lt;/div&gt;
    &lt;/div&gt;
  &lt;/div&gt;
  &lt;script src="https://cdnjs.cloudflare.com/ajax/libs/echarts/5.4.3/echarts.min.js"&gt;&lt;/script&gt;
  &lt;script&gt;
    // 初始化 ECharts
    var chartDom = document.getElementById('radar-chart');
    var myChart = echarts.init(chartDom);
    var option;
    option = {
      animation: false, // 严格禁止动画
      color: ['#e63946', '#2a9d8f'],
      tooltip: {
        trigger: 'item'
      },
      legend: {
        bottom: '0',
        data: ['激进型策略', '保守型策略'],
        textStyle: {
          fontSize: 14,
          color: '#555'
        },
        itemGap: 30
      },
      radar: {
        indicator: [
          { name: '市场响应速度', max: 100 },
          { name: '风险敞口', max: 100 },
          { name: '短期成本投入', max: 100 },
          { name: '创新与变革', max: 100 },
          { name: '现金流稳定性', max: 100 }
        ],
        radius: '65%',
        center: ['50%', '45%'],
        splitNumber: 4,
        axisName: {
          color: '#666',
          fontSize: 12,
          fontWeight: 'bold'
        },
        splitArea: {
          areaStyle: {
            color: ['#f8f9fa', '#fff', '#f8f9fa', '#fff'],
            shadowColor: 'rgba(0, 0, 0, 0.1)',
            shadowBlur: 10
          }
        },
        axisLine: {
          lineStyle: {
            color: 'rgba(0,0,0,0.1)'
          }
        },
        splitLine: {
          lineStyle: {
            color: 'rgba(0,0,0,0.1)'
          }
        }
      },
      series: [
        {
          name: '策略对比',
          type: 'radar',
          data: [
            {
              value: [95, 90, 85, 90, 30],
              name: '激进型策略',
              areaStyle: {
                color: 'rgba(230, 57, 70, 0.2)'
              },
              lineStyle: {
                width: 3
              },
              symbol: 'circle',
              symbolSize: 6
            },
            {
              value: [40, 20, 30, 30, 95],
              name: '保守型策略',
              areaStyle: {
                color: 'rgba(42, 157, 143, 0.2)'
              },
              lineStyle: {
                width: 3
              },
              symbol: 'circle',
              symbolSize: 6
            }
          ]
        }
      ]
    };
    myChart.setOption(option);
  &lt;/script&gt;
&lt;/body&gt;
&lt;/html&gt;</t>
  </si>
  <si>
    <t>比较功能手机与智能手机的市场定位差异。</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</si>
  <si>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.slide-container {
        display: grid;
        grid-template-rows: 80px 1fr; /* 调整头部高度 */
        height: 100%;
        padding: 20px 50px; /* 减少内边距 */
        background: linear-gradient(135deg, #fdfbfb 0%, #ebedee 100%);
    }
    /* 标题区域 */
    .header {
        display: flex;
        align-items: center;
        justify-content: space-between;
        border-bottom: 2px solid #e0e0e0;
        padding-bottom: 10px;
    }
    .title-group h1 {
        font-size: 32px; /* 减小字号 */
        font-weight: 900;
        color: #2c3e50;
        letter-spacing: 1px;
    }
    .title-group p {
        font-size: 14px; /* 减小字号 */
        color: #7f8c8d;
        margin-top: 2px;
        font-weight: 500;
    }
    .header-icon {
        font-size: 32px; /* 减小图标 */
        color: #bdc3c7;
    }
    /* 内容区域 */
    .content {
        display: grid;
        grid-template-columns: 1fr 300px 1fr; /* 调整中间列宽 */
        gap: 20px; /* 减少间距 */
        padding-top: 20px; /* 减少顶部间距 */
        height: 100%;
        overflow: hidden;
    }
    /* 卡片通用样式 */
    .card {
        background: white;
        border-radius: 16px;
        padding: 20px; /* 减少内边距 */
        box-shadow: 0 10px 25px rgba(0,0,0,0.05);
        display: flex;
        flex-direction: column;
        position: relative;
        overflow: hidden;
    }
    /* 顶部色条 */
    .card::before {
        content: '';
        position: absolute;
        top: 0;
        left: 0;
        width: 100%;
        height: 5px;
    }
    /* 功能手机卡片 */
    .card-feature {
        border: 1px solid rgba(42, 157, 143, 0.1);
    }
    .card-feature::before { background: #2A9D8F; }
    .card-feature .icon-box {
        background: rgba(42, 157, 143, 0.1);
        color: #2A9D8F;
    }
    .card-feature h2 { color: #264653; }
    /* 智能手机卡片 */
    .card-smart {
        border: 1px solid rgba(231, 111, 81, 0.1);
    }
    .card-smart::before { background: #E76F51; }
    .card-smart .icon-box {
        background: rgba(231, 111, 81, 0.1);
        color: #E76F51;
    }
    .card-smart h2 { color: #264653; }
    /* 卡片内部排版 */
    .card-header {
        display: flex;
        align-items: center;
        margin-bottom: 15px; /* 减少间距 */
    }
    .icon-box {
        width: 48px; /* 减小尺寸 */
        height: 48px;
        border-radius: 10px;
        display: flex;
        align-items: center;
        justify-content: center;
        font-size: 24px;
        margin-right: 12px;
    }
    .card h2 {
        font-size: 22px; /* 减小字号 */
        font-weight: 700;
        line-height: 1.2;
    }
    .tag {
        display: inline-block;
        padding: 3px 10px;
        border-radius: 20px;
        font-size: 11px;
        font-weight: 700;
        text-transform: uppercase;
        margin-top: 2px;
    }
    .tag-feature { background: #e0f2f1; color: #2A9D8F; }
    .tag-smart { background: #fbe9e7; color: #E76F51; }
    /* 列表样式 */
    .feature-list {
        list-style: none;
        flex: 1;
        display: flex;
        flex-direction: column;
        justify-content: flex-start;
    }
    .feature-list li {
        margin-bottom: 12px; /* 减少间距 */
        display: flex;
        align-items: flex-start;
    }
    .feature-list li:last-child {
        margin-bottom: 0;
    }
    .feature-list li i {
        margin-top: 3px;
        margin-right: 10px;
        font-size: 14px;
        flex-shrink: 0;
    }
    .card-feature .feature-list li i { color: #2A9D8F; }
    .card-smart .feature-list li i { color: #E76F51; }
    .list-title {
        font-weight: 700;
        font-size: 15px; /* 减小字号 */
        display: block;
        margin-bottom: 2px;
        color: #333;
    }
    .list-desc {
        font-size: 13px; /* 减小字号 */
        color: #666;
        line-height: 1.4;
    }
    /* 中间图表区 */
    .chart-section {
        display: flex;
        flex-direction: column;
        align-items: center;
        justify-content: center;
        background: white;
        border-radius: 16px;
        box-shadow: 0 10px 25px rgba(0,0,0,0.05);
        padding: 15px; /* 减少内边距 */
    }
    .chart-title {
        font-size: 14px;
        font-weight: 700;
        color: #555;
        margin-bottom: 5px;
        text-align: center;
    }
    #radarChart {
        width: 260px; /* 减小图表尺寸 */
        height: 260px;
    }
    .summary-box {
        margin-top: 10px;
        text-align: center;
        padding: 10px;
        background: #f8f9fa;
        border-radius: 8px;
        width: 100%;
    }
    .summary-text {
        font-size: 12px;
        color: #555;
        font-weight: 500;
        line-height: 1.4;
    }
    .vs-badge {
        background: #2c3e50;
        color: white;
        width: 32px; /* 减小尺寸 */
        height: 32px;
        border-radius: 50%;
        display: flex;
        align-items: center;
        justify-content: center;
        font-weight: 900;
        font-size: 12px;
        margin: 0 auto 5px auto;
        box-shadow: 0 4px 10px rgba(0,0,0,0.2);
    }
  &lt;/style&gt;
&lt;/head&gt;
&lt;body&gt;
&lt;div class="slide-container"&gt;
    &lt;!-- 头部 --&gt;
    &lt;div class="header"&gt;
        &lt;div class="title-group"&gt;
            &lt;h1&gt;功能手机 vs 智能手机&lt;/h1&gt;
            &lt;p&gt;市场定位与核心价值主张对比分析&lt;/p&gt;
        &lt;/div&gt;
        &lt;div class="header-icon"&gt;
            &lt;i class="fa-solid fa-layer-group"&gt;&lt;/i&gt;
        &lt;/div&gt;
    &lt;/div&gt;
    &lt;!-- 主要内容 --&gt;
    &lt;div class="content"&gt;
        &lt;!-- 左侧：功能手机 --&gt;
        &lt;div class="card card-feature"&gt;
            &lt;div class="card-header"&gt;
                &lt;div class="icon-box"&gt;
                    &lt;i class="fa-solid fa-mobile-button"&gt;&lt;/i&gt;
                &lt;/div&gt;
                &lt;div&gt;
                    &lt;h2&gt;功能手机&lt;/h2&gt;
                    &lt;span class="tag tag-feature"&gt;Feature Phone&lt;/span&gt;
                &lt;/div&gt;
            &lt;/div&gt;
            &lt;ul class="feature-list"&gt;
                &lt;li&gt;
                    &lt;i class="fa-solid fa-bullseye"&gt;&lt;/i&gt;
                    &lt;div&gt;
                        &lt;span class="list-title"&gt;目标受众 (Niche)&lt;/span&gt;
                        &lt;span class="list-desc"&gt;老年群体、儿童、数字极简主义者、需要备用机的商务人士。&lt;/span&gt;
                    &lt;/div&gt;
                &lt;/li&gt;
                &lt;li&gt;
                    &lt;i class="fa-solid fa-battery-full"&gt;&lt;/i&gt;
                    &lt;div&gt;
                        &lt;span class="list-title"&gt;核心优势：实用性&lt;/span&gt;
                        &lt;span class="list-desc"&gt;超长待机续航（数周），抗摔耐用，操作逻辑简单直接。&lt;/span&gt;
                    &lt;/div&gt;
                &lt;/li&gt;
                &lt;li&gt;
                    &lt;i class="fa-solid fa-tags"&gt;&lt;/i&gt;
                    &lt;div&gt;
                        &lt;span class="list-title"&gt;价格定位：低成本&lt;/span&gt;
                        &lt;span class="list-desc"&gt;极低的购置成本与维修成本，主要面向价格敏感型市场。&lt;/span&gt;
                    &lt;/div&gt;
                &lt;/li&gt;
                &lt;li&gt;
                    &lt;i class="fa-solid fa-shield-halved"&gt;&lt;/i&gt;
                    &lt;div&gt;
                        &lt;span class="list-title"&gt;主要功能：通讯&lt;/span&gt;
                        &lt;span class="list-desc"&gt;专注于通话与短信，无干扰，提供纯粹的连接体验。&lt;/span&gt;
                    &lt;/div&gt;
                &lt;/li&gt;
            &lt;/ul&gt;
        &lt;/div&gt;
        &lt;!-- 中间：数据对比图表 --&gt;
        &lt;div class="chart-section"&gt;
            &lt;div class="vs-badge"&gt;VS&lt;/div&gt;
            &lt;div class="chart-title"&gt;多维度属性雷达图&lt;/div&gt;
            &lt;div id="radarChart"&gt;&lt;/div&gt;
            &lt;div class="summary-box"&gt;
                &lt;p class="summary-text"&gt;
                    &lt;strong&gt;定位差异总结：&lt;/strong&gt;&lt;br&gt;
                    功能机侧重&lt;span style="color:#2A9D8F"&gt;生存与通讯&lt;/span&gt;&lt;br&gt;
                    智能机侧重&lt;span style="color:#E76F51"&gt;生活与连接&lt;/span&gt;
                &lt;/p&gt;
            &lt;/div&gt;
        &lt;/div&gt;
        &lt;!-- 右侧：智能手机 --&gt;
        &lt;div class="card card-smart"&gt;
            &lt;div class="card-header"&gt;
                &lt;div class="icon-box"&gt;
                    &lt;i class="fa-solid fa-mobile-screen-button"&gt;&lt;/i&gt;
                &lt;/div&gt;
                &lt;div&gt;
                    &lt;h2&gt;智能手机&lt;/h2&gt;
                    &lt;span class="tag tag-smart"&gt;Smartphone&lt;/span&gt;
                &lt;/div&gt;
            &lt;/div&gt;
            &lt;ul class="feature-list"&gt;
                &lt;li&gt;
                    &lt;i class="fa-solid fa-users"&gt;&lt;/i&gt;
                    &lt;div&gt;
                        &lt;span class="list-title"&gt;目标受众 (Mass)&lt;/span&gt;
                        &lt;span class="list-desc"&gt;大众消费者、专业人士、内容创作者、游戏玩家。&lt;/span&gt;
                    &lt;/div&gt;
                &lt;/li&gt;
                &lt;li&gt;
                    &lt;i class="fa-solid fa-cubes"&gt;&lt;/i&gt;
                    &lt;div&gt;
                        &lt;span class="list-title"&gt;核心优势：生态系统&lt;/span&gt;
                        &lt;span class="list-desc"&gt;海量APP支持，万物互联中心，集相机、钱包、办公于一体。&lt;/span&gt;
                    &lt;/div&gt;
                &lt;/li&gt;
                &lt;li&gt;
                    &lt;i class="fa-solid fa-arrow-trend-up"&gt;&lt;/i&gt;
                    &lt;div&gt;
                        &lt;span class="list-title"&gt;价格定位：高价值&lt;/span&gt;
                        &lt;span class="list-desc"&gt;价格跨度大，旗舰机型具有奢侈品属性与身份象征意义。&lt;/span&gt;
                    &lt;/div&gt;
                &lt;/li&gt;
                &lt;li&gt;
                    &lt;i class="fa-solid fa-microchip"&gt;&lt;/i&gt;
                    &lt;div&gt;
                        &lt;span class="list-title"&gt;主要功能：计算&lt;/span&gt;
                        &lt;span class="list-desc"&gt;高性能处理器支持多任务处理，是移动互联网的核心入口。&lt;/span&gt;
                    &lt;/div&gt;
                &lt;/li&gt;
            &lt;/ul&gt;
        &lt;/div&gt;
    &lt;/div&gt;
&lt;/div&gt;
&lt;script&gt;
    // 初始化 ECharts 实例
    var chartDom = document.getElementById('radarChart');
    var myChart = echarts.init(chartDom);
    var option;
    option = {
        animation: false, // 严格禁止动画
        color: ['#2A9D8F', '#E76F51'],
        tooltip: {
            trigger: 'item'
        },
        legend: {
            data: ['功能手机', '智能手机'],
            bottom: 5,
            icon: 'circle',
            textStyle: {
                fontSize: 11
            },
            itemGap: 10
        },
        radar: {
            indicator: [
                { name: '续航能力', max: 100 },
                { name: '耐用性', max: 100 },
                { name: '价格门槛', max: 100 },
                { name: '功能丰富度', max: 100 },
                { name: '性能算力', max: 100 }
            ],
            radius: '65%',
            center: ['50%', '45%'],
            splitNumber: 4,
            axisName: {
                color: '#666',
                fontSize: 10,
                fontWeight: 'bold'
            },
            splitArea: {
                areaStyle: {
                    color: ['#f8f9fa', '#f8f9fa', '#f8f9fa', '#f8f9fa'],
                    shadowColor: 'rgba(0, 0, 0, 0.1)',
                    shadowBlur: 10
                }
            }
        },
        series: [
            {
                name: '对比分析',
                type: 'radar',
                data: [
                    {
                        value: [95, 90, 20, 30, 20],
                        name: '功能手机',
                        areaStyle: {
                            color: 'rgba(42, 157, 143, 0.3)'
                        },
                        lineStyle: {
                            width: 2
                        },
                        symbol: 'circle',
                        symbolSize: 6
                    },
                    {
                        value: [40, 50, 90, 95, 95],
                        name: '智能手机',
                        areaStyle: {
                            color: 'rgba(231, 111, 81, 0.3)'
                        },
                        lineStyle: {
                            width: 2
                        },
                        symbol: 'circle',
                        symbolSize: 6
                    }
                ]
            }
        ]
    };
    option &amp;&amp; myChart.setOption(option);
&lt;/script&gt;
&lt;/body&gt;
&lt;/html&gt;</t>
  </si>
  <si>
    <t>规划2025年数据平台建设路线图。分为三个阶段，每个阶段下包含‘技术架构’、‘业务支持’、‘团队建设’三个子项，每个子项下再列出具体的2-3个关键行动点。</t>
  </si>
  <si>
    <t>多层级逻辑嵌套型</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</si>
  <si>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背景装饰 */
    .bg-decoration {
        position: absolute;
        top: 0;
        left: 0;
        width: 100%;
        height: 300px;
        background: linear-gradient(135deg, #e0e7ec 0%, #f0f2f5 100%);
        z-index: -1;
        border-bottom-right-radius: 50% 100px;
        border-bottom-left-radius: 50% 100px;
    }
    .container {
        padding: 40px 60px;
        height: 100%;
        display: flex;
        flex-direction: column;
    }
    /* 头部样式 */
    header {
        margin-bottom: 30px;
        display: flex;
        justify-content: space-between;
        align-items: flex-end;
    }
    h1 {
        font-size: 42px;
        font-weight: 900;
        color: #1a202c;
        letter-spacing: -1px;
        position: relative;
        padding-left: 20px;
    }
    h1::before {
        content: '';
        position: absolute;
        left: 0;
        top: 8px;
        bottom: 8px;
        width: 6px;
        background: #2d3748;
        border-radius: 3px;
    }
    .subtitle {
        font-size: 18px;
        color: #718096;
        font-weight: 500;
    }
    /* 主体网格 */
    .roadmap-grid {
        display: grid;
        grid-template-columns: 1fr 1fr 1fr;
        gap: 30px;
        flex: 1;
    }
    /* 卡片样式 */
    .stage-card {
        background: white;
        border-radius: 16px;
        padding: 0;
        box-shadow: 0 10px 25px rgba(0,0,0,0.05);
        display: flex;
        flex-direction: column;
        position: relative;
        overflow: hidden;
        border: 1px solid rgba(0,0,0,0.03);
    }
    /* 阶段头部颜色条 */
    .stage-header {
        padding: 20px 24px;
        color: white;
        display: flex;
        justify-content: space-between;
        align-items: center;
    }
    .stage-1 .stage-header { background: linear-gradient(to right, #0f766e, #14b8a6); } /* Teal */
    .stage-2 .stage-header { background: linear-gradient(to right, #1e3a8a, #3b82f6); } /* Blue */
    .stage-3 .stage-header { background: linear-gradient(to right, #c2410c, #f97316); } /* Orange */
    .stage-title {
        font-size: 20px;
        font-weight: 700;
    }
    .stage-time {
        font-size: 14px;
        background: rgba(255,255,255,0.2);
        padding: 4px 10px;
        border-radius: 20px;
        font-weight: 500;
    }
    .stage-content {
        padding: 24px;
        flex: 1;
        display: flex;
        flex-direction: column;
        gap: 20px;
    }
    /* 子项模块 */
    .sub-section {
        background: #f8fafc;
        border-radius: 10px;
        padding: 12px 16px;
        border-left: 4px solid #cbd5e1;
    }
    .stage-1 .sub-section { border-left-color: #14b8a6; background: #f0fdfa; }
    .stage-2 .sub-section { border-left-color: #3b82f6; background: #eff6ff; }
    .stage-3 .sub-section { border-left-color: #f97316; background: #fff7ed; }
    .sub-title {
        font-size: 15px;
        font-weight: 700;
        color: #334155;
        margin-bottom: 8px;
        display: flex;
        align-items: center;
        gap: 8px;
    }
    .sub-title i {
        font-size: 14px;
        opacity: 0.8;
    }
    .action-list {
        list-style: none;
    }
    .action-list li {
        font-size: 13px;
        color: #475569;
        margin-bottom: 5px;
        padding-left: 14px;
        position: relative;
        line-height: 1.4;
    }
    .action-list li::before {
        content: '•';
        position: absolute;
        left: 0;
        color: #94a3b8;
        font-weight: bold;
    }
    .stage-1 .action-list li::before { color: #0d9488; }
    .stage-2 .action-list li::before { color: #2563eb; }
    .stage-3 .action-list li::before { color: #ea580c; }
    /* 底部进度条装饰 */
    .progress-bar {
        position: absolute;
        bottom: 0;
        left: 0;
        height: 6px;
        width: 100%;
        background: #e2e8f0;
    }
    .progress-fill {
        height: 100%;
        background: #cbd5e1;
    }
    .stage-1 .progress-fill { width: 33%; background: #14b8a6; }
    .stage-2 .progress-fill { width: 66%; background: #3b82f6; }
    .stage-3 .progress-fill { width: 100%; background: #f97316; }
    /* 步骤编号 */
    .step-number {
        position: absolute;
        top: -15px;
        right: 20px;
        font-size: 80px;
        font-weight: 900;
        color: rgba(0,0,0,0.03);
        z-index: 0;
        pointer-events: none;
    }
  &lt;/style&gt;
&lt;/head&gt;
&lt;body&gt;
  &lt;div class="bg-decoration"&gt;&lt;/div&gt;
  &lt;div class="container"&gt;
    &lt;header&gt;
      &lt;div&gt;
        &lt;h1&gt;2025 数据平台建设路线图&lt;/h1&gt;
        &lt;div style="margin-top: 8px; padding-left: 20px; color: #64748b;"&gt;Data Platform Construction Roadmap&lt;/div&gt;
      &lt;/div&gt;
      &lt;div class="subtitle"&gt;
        &lt;i class="fa-regular fa-calendar-check"&gt;&lt;/i&gt; 战略规划部
      &lt;/div&gt;
    &lt;/header&gt;
    &lt;div class="roadmap-grid"&gt;
      &lt;!-- 阶段一 --&gt;
      &lt;div class="stage-card stage-1"&gt;
        &lt;div class="step-number"&gt;01&lt;/div&gt;
        &lt;div class="stage-header"&gt;
          &lt;span class="stage-title"&gt;阶段一：夯实基础&lt;/span&gt;
          &lt;span class="stage-time"&gt;Q1 - Q2&lt;/span&gt;
        &lt;/div&gt;
        &lt;div class="stage-content"&gt;
          &lt;!-- 技术架构 --&gt;
          &lt;div class="sub-section"&gt;
            &lt;div class="sub-title"&gt;
              &lt;i class="fa-solid fa-server"&gt;&lt;/i&gt; 技术架构
            &lt;/div&gt;
            &lt;ul class="action-list"&gt;
              &lt;li&gt;搭建湖仓一体化基础平台 (Data Lakehouse)&lt;/li&gt;
              &lt;li&gt;统一数据采集规范与实时流接入&lt;/li&gt;
              &lt;li&gt;完成核心数仓分层设计 (ODS/DWD/DWS)&lt;/li&gt;
            &lt;/ul&gt;
          &lt;/div&gt;
          &lt;!-- 业务支持 --&gt;
          &lt;div class="sub-section"&gt;
            &lt;div class="sub-title"&gt;
              &lt;i class="fa-solid fa-chart-pie"&gt;&lt;/i&gt; 业务支持
            &lt;/div&gt;
            &lt;ul class="action-list"&gt;
              &lt;li&gt;核心经营报表迁移与自动化&lt;/li&gt;
              &lt;li&gt;建立企业级统一指标字典&lt;/li&gt;
              &lt;li&gt;支持财务与销售关键数据T+1产出&lt;/li&gt;
            &lt;/ul&gt;
          &lt;/div&gt;
          &lt;!-- 团队建设 --&gt;
          &lt;div class="sub-section"&gt;
            &lt;div class="sub-title"&gt;
              &lt;i class="fa-solid fa-users-gear"&gt;&lt;/i&gt; 团队建设
            &lt;/div&gt;
            &lt;ul class="action-list"&gt;
              &lt;li&gt;组建数据工程核心团队&lt;/li&gt;
              &lt;li&gt;确立代码规范与CI/CD发布流程&lt;/li&gt;
              &lt;li&gt;开展SQL与基础数据工具培训&lt;/li&gt;
            &lt;/ul&gt;
          &lt;/div&gt;
        &lt;/div&gt;
        &lt;div class="progress-bar"&gt;&lt;div class="progress-fill"&gt;&lt;/div&gt;&lt;/div&gt;
      &lt;/div&gt;
      &lt;!-- 阶段二 --&gt;
      &lt;div class="stage-card stage-2"&gt;
        &lt;div class="step-number"&gt;02&lt;/div&gt;
        &lt;div class="stage-header"&gt;
          &lt;span class="stage-title"&gt;阶段二：治理与赋能&lt;/span&gt;
          &lt;span class="stage-time"&gt;Q3&lt;/span&gt;
        &lt;/div&gt;
        &lt;div class="stage-content"&gt;
          &lt;!-- 技术架构 --&gt;
          &lt;div class="sub-section"&gt;
            &lt;div class="sub-title"&gt;
              &lt;i class="fa-solid fa-shield-halved"&gt;&lt;/i&gt; 技术架构
            &lt;/div&gt;
            &lt;ul class="action-list"&gt;
              &lt;li&gt;部署数据质量监控平台 (DQC)&lt;/li&gt;
              &lt;li&gt;上线元数据管理与血缘分析系统&lt;/li&gt;
              &lt;li&gt;优化查询引擎性能，降低延迟&lt;/li&gt;
            &lt;/ul&gt;
          &lt;/div&gt;
          &lt;!-- 业务支持 --&gt;
          &lt;div class="sub-section"&gt;
            &lt;div class="sub-title"&gt;
              &lt;i class="fa-solid fa-magnifying-glass-chart"&gt;&lt;/i&gt; 业务支持
            &lt;/div&gt;
            &lt;ul class="action-list"&gt;
              &lt;li&gt;推广自助式BI (Self-service BI) 试点&lt;/li&gt;
              &lt;li&gt;构建用户360画像与标签体系&lt;/li&gt;
              &lt;li&gt;供应链与库存专项数据分析&lt;/li&gt;
            &lt;/ul&gt;
          &lt;/div&gt;
          &lt;!-- 团队建设 --&gt;
          &lt;div class="sub-section"&gt;
            &lt;div class="sub-title"&gt;
              &lt;i class="fa-solid fa-user-graduate"&gt;&lt;/i&gt; 团队建设
            &lt;/div&gt;
            &lt;ul class="action-list"&gt;
              &lt;li&gt;设立数据管家 (Data Steward) 角色&lt;/li&gt;
              &lt;li&gt;建立数据问题响应与SLA机制&lt;/li&gt;
              &lt;li&gt;举办内部数据分析案例分享会&lt;/li&gt;
            &lt;/ul&gt;
          &lt;/div&gt;
        &lt;/div&gt;
        &lt;div class="progress-bar"&gt;&lt;div class="progress-fill"&gt;&lt;/div&gt;&lt;/div&gt;
      &lt;/div&gt;
      &lt;!-- 阶段三 --&gt;
      &lt;div class="stage-card stage-3"&gt;
        &lt;div class="step-number"&gt;03&lt;/div&gt;
        &lt;div class="stage-header"&gt;
          &lt;span class="stage-title"&gt;阶段三：智能与生态&lt;/span&gt;
          &lt;span class="stage-time"&gt;Q4&lt;/span&gt;
        &lt;/div&gt;
        &lt;div class="stage-content"&gt;
          &lt;!-- 技术架构 --&gt;
          &lt;div class="sub-section"&gt;
            &lt;div class="sub-title"&gt;
              &lt;i class="fa-solid fa-brain"&gt;&lt;/i&gt; 技术架构
            &lt;/div&gt;
            &lt;ul class="action-list"&gt;
              &lt;li&gt;引入AI/ML Ops，支持算法模型部署&lt;/li&gt;
              &lt;li&gt;构建统一数据API网关服务&lt;/li&gt;
              &lt;li&gt;探索非结构化数据处理能力&lt;/li&gt;
            &lt;/ul&gt;
          &lt;/div&gt;
          &lt;!-- 业务支持 --&gt;
          &lt;div class="sub-section"&gt;
            &lt;div class="sub-title"&gt;
              &lt;i class="fa-solid fa-rocket"&gt;&lt;/i&gt; 业务支持
            &lt;/div&gt;
            &lt;ul class="action-list"&gt;
              &lt;li&gt;基于预测模型的智能决策支持&lt;/li&gt;
              &lt;li&gt;数据资产化与外部数据合作&lt;/li&gt;
              &lt;li&gt;全渠道营销归因分析&lt;/li&gt;
            &lt;/ul&gt;
          &lt;/div&gt;
          &lt;!-- 团队建设 --&gt;
          &lt;div class="sub-section"&gt;
            &lt;div class="sub-title"&gt;
              &lt;i class="fa-solid fa-people-group"&gt;&lt;/i&gt; 团队建设
            &lt;/div&gt;
            &lt;ul class="action-list"&gt;
              &lt;li&gt;建立全员数据驱动文化&lt;/li&gt;
              &lt;li&gt;举办年度数据黑客松 (Hackathon)&lt;/li&gt;
              &lt;li&gt;完善数据人才晋升通道&lt;/li&gt;
            &lt;/ul&gt;
          &lt;/div&gt;
        &lt;/div&gt;
        &lt;div class="progress-bar"&gt;&lt;div class="progress-fill"&gt;&lt;/div&gt;&lt;/div&gt;
      &lt;/div&gt;
    &lt;/div&gt;
  &lt;/div&gt;
&lt;/body&gt;
&lt;/html&gt;</t>
  </si>
  <si>
    <t>做一页目录页目录营销服务管理过程的识别与设计营销服务管理过程的实施营销服务管理过程的改进营销服务管理过程的结果</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</si>
  <si>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 确保无滚动条 */
        font-family: 'Noto Sans SC', sans-serif; 
        background-color: #f5f7fa;
        color: #333;
    }
    /* Main Layout */
    .container {
        display: flex;
        width: 100%;
        height: 100%;
    }
    /* Left Sidebar */
    .sidebar {
        width: 35%;
        background: linear-gradient(135deg, #1a3c40 0%, #142b2e 100%);
        color: #fff;
        padding: 60px 50px; /* 调整内边距以适应高度 */
        display: flex;
        flex-direction: column;
        justify-content: center;
        position: relative;
    }
    .sidebar::before {
        content: '';
        position: absolute;
        top: 0;
        left: 0;
        width: 100%;
        height: 100%;
        background-image: radial-gradient(circle at 10% 10%, rgba(255,255,255,0.05) 0%, transparent 20%),
                          radial-gradient(circle at 90% 90%, rgba(255,255,255,0.05) 0%, transparent 20%);
        pointer-events: none;
    }
    .sidebar-label {
        font-size: 16px; /* 微调字体大小 */
        letter-spacing: 4px;
        text-transform: uppercase;
        color: #d4a373; 
        margin-bottom: 15px;
        font-weight: 700;
    }
    .sidebar-title {
        font-size: 48px; /* 减小标题字体防止溢出 */
        line-height: 1.2;
        font-weight: 900;
        margin-bottom: 30px;
    }
    .sidebar-decoration {
        width: 80px;
        height: 6px;
        background-color: #d4a373;
        border-radius: 3px;
    }
    /* Right Content */
    .content {
        width: 65%;
        padding: 50px 60px; /* 减少内边距 */
        display: flex;
        flex-direction: column;
        justify-content: center;
        gap: 24px; /* 减少间距 */
        position: relative; /* 限制绝对定位子元素 */
        overflow: hidden; /* 裁剪溢出的背景形状 */
    }
    /* List Items */
    .list-item {
        background: #fff;
        border-radius: 16px;
        padding: 24px 30px; /* 减少内边距 */
        display: flex;
        align-items: center;
        box-shadow: 0 10px 30px rgba(0,0,0,0.04);
        position: relative;
        overflow: hidden;
        border-left: 6px solid transparent;
    }
    /* Specific Colors */
    .item-1 { border-left-color: #2a9d8f; }
    .item-2 { border-left-color: #e9c46a; }
    .item-3 { border-left-color: #f4a261; }
    .item-4 { border-left-color: #e76f51; }
    .item-number {
        font-size: 40px; /* 调整数字大小 */
        font-weight: 900;
        color: #e0e0e0;
        margin-right: 20px;
        font-family: 'Arial', sans-serif;
        min-width: 60px;
    }
    .item-icon-box {
        width: 54px; /* 调整图标框大小 */
        height: 54px;
        border-radius: 12px;
        display: flex;
        align-items: center;
        justify-content: center;
        margin-right: 20px;
        font-size: 22px;
        flex-shrink: 0;
    }
    .item-1 .item-icon-box { background-color: rgba(42, 157, 143, 0.1); color: #2a9d8f; }
    .item-2 .item-icon-box { background-color: rgba(233, 196, 106, 0.15); color: #d4a32e; }
    .item-3 .item-icon-box { background-color: rgba(244, 162, 97, 0.1); color: #f4a261; }
    .item-4 .item-icon-box { background-color: rgba(231, 111, 81, 0.1); color: #e76f51; }
    .item-text {
        font-size: 24px; /* 调整文本大小 */
        font-weight: 700;
        color: #2d3436;
        letter-spacing: 0.5px;
    }
    /* Background decorative element */
    .bg-shape {
        position: absolute;
        right: -100px;
        bottom: -100px;
        width: 400px;
        height: 400px;
        background: #eef2f5;
        border-radius: 50%;
        z-index: -1;
    }
  &lt;/style&gt;
&lt;/head&gt;
&lt;body&gt;
&lt;div class="container"&gt;
    &lt;!-- Left Sidebar --&gt;
    &lt;aside class="sidebar"&gt;
        &lt;div class="sidebar-label"&gt;Table of Contents&lt;/div&gt;
        &lt;h1 class="sidebar-title"&gt;营销服务&lt;br&gt;管理过程&lt;/h1&gt;
        &lt;div class="sidebar-decoration"&gt;&lt;/div&gt;
        &lt;div style="margin-top: auto; opacity: 0.7; font-size: 14px;"&gt;
            &lt;p&gt;Marketing Service Management Process&lt;/p&gt;
            &lt;p style="margin-top: 5px;"&gt;&amp;copy; 2023 Strategy Overview&lt;/p&gt;
        &lt;/div&gt;
    &lt;/aside&gt;
    &lt;!-- Right Content List --&gt;
    &lt;main class="content"&gt;
        &lt;div class="bg-shape"&gt;&lt;/div&gt;
        &lt;!-- Item 1 --&gt;
        &lt;div class="list-item item-1"&gt;
            &lt;div class="item-number"&gt;01&lt;/div&gt;
            &lt;div class="item-icon-box"&gt;
                &lt;i class="fa-solid fa-compass-drafting"&gt;&lt;/i&gt;
            &lt;/div&gt;
            &lt;div class="item-text"&gt;营销服务管理过程的识别与设计&lt;/div&gt;
        &lt;/div&gt;
        &lt;!-- Item 2 --&gt;
        &lt;div class="list-item item-2"&gt;
            &lt;div class="item-number"&gt;02&lt;/div&gt;
            &lt;div class="item-icon-box"&gt;
                &lt;i class="fa-solid fa-gears"&gt;&lt;/i&gt;
            &lt;/div&gt;
            &lt;div class="item-text"&gt;营销服务管理过程的实施&lt;/div&gt;
        &lt;/div&gt;
        &lt;!-- Item 3 --&gt;
        &lt;div class="list-item item-3"&gt;
            &lt;div class="item-number"&gt;03&lt;/div&gt;
            &lt;div class="item-icon-box"&gt;
                &lt;i class="fa-solid fa-chart-line"&gt;&lt;/i&gt;
            &lt;/div&gt;
            &lt;div class="item-text"&gt;营销服务管理过程的改进&lt;/div&gt;
        &lt;/div&gt;
        &lt;!-- Item 4 --&gt;
        &lt;div class="list-item item-4"&gt;
            &lt;div class="item-number"&gt;04&lt;/div&gt;
            &lt;div class="item-icon-box"&gt;
                &lt;i class="fa-solid fa-square-check"&gt;&lt;/i&gt;
            &lt;/div&gt;
            &lt;div class="item-text"&gt;营销服务管理过程的结果&lt;/div&gt;
        &lt;/div&gt;
    &lt;/main&gt;
&lt;/div&gt;
&lt;/body&gt;
&lt;/html&gt;</t>
  </si>
  <si>
    <t>做一张有地铁图片的4张关系图</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</si>
  <si>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#f4f5f7;
      color: #333;
    }
    /* 背景装饰 - 模拟地铁线路图 */
    .bg-decoration {
      position: absolute;
      top: 0;
      left: 0;
      width: 100%;
      height: 100%;
      z-index: 0;
      opacity: 0.05;
      pointer-events: none;
    }
    .header {
      position: absolute;
      top: 40px;
      left: 60px;
      z-index: 2;
    }
    .header h1 {
      font-size: 42px;
      font-weight: 900;
      color: #2c3e50;
      letter-spacing: 1px;
      margin-bottom: 8px;
    }
    .header p {
      font-size: 18px;
      color: #7f8c8d;
      font-weight: 500;
    }
    .header-line {
      width: 80px;
      height: 6px;
      background: #e67e22;
      margin-top: 10px;
      border-radius: 3px;
    }
    /* 主容器 */
    .container {
      position: absolute;
      top: 140px;
      left: 0;
      width: 100%;
      height: 540px;
      display: flex;
      justify-content: center;
      align-items: center;
      padding: 0 60px;
      z-index: 1;
    }
    /* 连接线 - 模拟地铁轨道 */
    .metro-line {
      position: absolute;
      top: 50%;
      left: 100px;
      right: 100px;
      height: 12px;
      background: #bdc3c7;
      transform: translateY(-50%);
      z-index: 0;
      border-radius: 6px;
    }
    .metro-line-active {
      position: absolute;
      top: 0;
      left: 0;
      width: 100%;
      height: 100%;
      background: linear-gradient(90deg, #e74c3c 0%, #f39c12 33%, #27ae60 66%, #2980b9 100%);
      border-radius: 6px;
    }
    /* 卡片网格 */
    .grid {
      display: grid;
      grid-template-columns: repeat(4, 1fr);
      gap: 30px;
      width: 100%;
      height: 100%;
      position: relative;
    }
    /* 单个卡片 */
    .card {
      position: relative;
      background: #fff;
      border-radius: 16px;
      box-shadow: 0 10px 30px rgba(0,0,0,0.08);
      display: flex;
      flex-direction: column;
      overflow: hidden;
      height: 460px;
      margin-top: 40px; /* 垂直居中微调 */
      z-index: 2;
    }
    /* 图片区域 */
    .card-img {
      height: 220px;
      width: 100%;
      object-fit: cover;
    }
    /* 内容区域 */
    .card-content {
      padding: 24px;
      flex: 1;
      display: flex;
      flex-direction: column;
      position: relative;
    }
    /* 节点圆点 - 模拟站点 */
    .station-node {
      position: absolute;
      top: -46px; /* 调整到卡片上方，与横线对齐 */
      left: 50%;
      transform: translateX(-50%);
      width: 40px;
      height: 40px;
      background: #fff;
      border: 6px solid;
      border-radius: 50%;
      z-index: 10;
      box-shadow: 0 4px 10px rgba(0,0,0,0.1);
      display: flex;
      justify-content: center;
      align-items: center;
    }
    .station-node i {
      font-size: 16px;
      color: #555;
    }
    /* 颜色定义 */
    .color-red { border-color: #e74c3c; color: #e74c3c; }
    .color-yellow { border-color: #f39c12; color: #f39c12; }
    .color-green { border-color: #27ae60; color: #27ae60; }
    .color-blue { border-color: #2980b9; color: #2980b9; }
    .card-title {
      font-size: 20px;
      font-weight: 700;
      margin-bottom: 12px;
      display: flex;
      align-items: center;
      gap: 10px;
    }
    .card-desc {
      font-size: 14px;
      color: #666;
      line-height: 1.6;
      text-align: justify;
    }
    /* 底部装饰条 */
    .card-footer-line {
      height: 6px;
      width: 100%;
      margin-top: auto;
    }
    .bg-red { background-color: #e74c3c; }
    .bg-yellow { background-color: #f39c12; }
    .bg-green { background-color: #27ae60; }
    .bg-blue { background-color: #2980b9; }
    /* 关系连接线 (虚线) */
    .relation-arrow {
      position: absolute;
      top: -26px;
      right: -25px;
      width: 20px;
      height: 2px;
      background: #ccc;
      z-index: 5;
    }
    /* 编号 */
    .step-number {
      position: absolute;
      top: 15px;
      right: 15px;
      background: rgba(0,0,0,0.6);
      color: #fff;
      width: 28px;
      height: 28px;
      border-radius: 50%;
      display: flex;
      justify-content: center;
      align-items: center;
      font-size: 14px;
      font-weight: 700;
      backdrop-filter: blur(4px);
    }
  &lt;/style&gt;
&lt;/head&gt;
&lt;body&gt;
  &lt;!-- 背景 SVG 装饰 --&gt;
  &lt;svg class="bg-decoration" viewBox="0 0 1280 720" xmlns="http://www.w3.org/2000/svg"&gt;
    &lt;path d="M-100,600 C200,600 400,400 600,400 S1000,200 1400,200" stroke="#333" stroke-width="2" fill="none" stroke-dasharray="10,10"/&gt;
    &lt;path d="M-100,500 C300,500 500,300 800,300 S1200,100 1500,100" stroke="#333" stroke-width="2" fill="none" stroke-dasharray="10,10"/&gt;
    &lt;circle cx="1100" cy="150" r="100" stroke="#333" stroke-width="1" fill="none" opacity="0.5"/&gt;
  &lt;/svg&gt;
  &lt;div class="header"&gt;
    &lt;h1&gt;城市轨道交通运营体系&lt;/h1&gt;
    &lt;p&gt;URBAN RAIL TRANSIT OPERATION SYSTEM&lt;/p&gt;
    &lt;div class="header-line"&gt;&lt;/div&gt;
  &lt;/div&gt;
  &lt;div class="container"&gt;
    &lt;!-- 横贯的地铁线路 --&gt;
    &lt;div class="metro-line"&gt;
      &lt;div class="metro-line-active"&gt;&lt;/div&gt;
    &lt;/div&gt;
    &lt;div class="grid"&gt;
      &lt;!-- 卡片 1: 基础设施 --&gt;
      &lt;div class="card"&gt;
        &lt;div class="station-node color-red"&gt;
          &lt;i class="fa-solid fa-train-subway" style="color: #e74c3c;"&gt;&lt;/i&gt;
        &lt;/div&gt;
        &lt;img src="https://images.unsplash.com/photo-1427359418180-481671480ea0?q=80&amp;w=600&amp;auto=format&amp;fit=crop" alt="Subway Train" class="card-img"&gt;
        &lt;div class="step-number"&gt;01&lt;/div&gt;
        &lt;div class="card-content"&gt;
          &lt;div class="card-title color-red"&gt;
            &lt;i class="fa-solid fa-shield-halved"&gt;&lt;/i&gt; 安全保障
          &lt;/div&gt;
          &lt;p class="card-desc"&gt;
            建立全方位的轨道交通安全管理体系，包括列车运行监控、站台屏蔽门系统及应急响应机制，确保乘客出行零事故。
          &lt;/p&gt;
          &lt;div class="card-footer-line bg-red"&gt;&lt;/div&gt;
        &lt;/div&gt;
      &lt;/div&gt;
      &lt;!-- 卡片 2: 运营效率 --&gt;
      &lt;div class="card"&gt;
        &lt;div class="station-node color-yellow"&gt;
          &lt;i class="fa-solid fa-bolt" style="color: #f39c12;"&gt;&lt;/i&gt;
        &lt;/div&gt;
        &lt;img src="https://images.unsplash.com/photo-1556622126-6568b54276d0?q=80&amp;w=600&amp;auto=format&amp;fit=crop" alt="Speed Motion" class="card-img"&gt;
        &lt;div class="step-number"&gt;02&lt;/div&gt;
        &lt;div class="card-content"&gt;
          &lt;div class="card-title color-yellow"&gt;
            &lt;i class="fa-solid fa-stopwatch"&gt;&lt;/i&gt; 高效运营
          &lt;/div&gt;
          &lt;p class="card-desc"&gt;
            优化列车发车间隔与时刻表，利用大数据分析客流高峰，实现运力资源的精准投放，提升整体线网的周转效率。
          &lt;/p&gt;
          &lt;div class="card-footer-line bg-yellow"&gt;&lt;/div&gt;
        &lt;/div&gt;
      &lt;/div&gt;
      &lt;!-- 卡片 3: 智能调度 --&gt;
      &lt;div class="card"&gt;
        &lt;div class="station-node color-green"&gt;
          &lt;i class="fa-solid fa-network-wired" style="color: #27ae60;"&gt;&lt;/i&gt;
        &lt;/div&gt;
        &lt;img src="https://images.unsplash.com/photo-1515162816999-a0c47dc192f7?q=80&amp;w=600&amp;auto=format&amp;fit=crop" alt="Metro Station Architecture" class="card-img"&gt;
        &lt;div class="step-number"&gt;03&lt;/div&gt;
        &lt;div class="card-content"&gt;
          &lt;div class="card-title color-green"&gt;
            &lt;i class="fa-solid fa-microchip"&gt;&lt;/i&gt; 智能调度
          &lt;/div&gt;
          &lt;p class="card-desc"&gt;
            应用CBTC信号系统与AI辅助决策，实现全自动无人驾驶与实时路网监控，构建智慧化、数字化的轨道交通中枢。
          &lt;/p&gt;
          &lt;div class="card-footer-line bg-green"&gt;&lt;/div&gt;
        &lt;/div&gt;
      &lt;/div&gt;
      &lt;!-- 卡片 4: 乘客服务 --&gt;
      &lt;div class="card"&gt;
        &lt;div class="station-node color-blue"&gt;
          &lt;i class="fa-solid fa-users" style="color: #2980b9;"&gt;&lt;/i&gt;
        &lt;/div&gt;
        &lt;img src="https://images.unsplash.com/photo-1520105072000-f44fc083e508?q=80&amp;w=600&amp;auto=format&amp;fit=crop" alt="Passengers" class="card-img"&gt;
        &lt;div class="step-number"&gt;04&lt;/div&gt;
        &lt;div class="card-content"&gt;
          &lt;div class="card-title color-blue"&gt;
            &lt;i class="fa-solid fa-heart"&gt;&lt;/i&gt; 优质服务
          &lt;/div&gt;
          &lt;p class="card-desc"&gt;
            以人为本的服务理念，提供便捷的移动支付、清晰的导向标识及舒适的乘车环境，全面提升市民的出行体验。
          &lt;/p&gt;
          &lt;div class="card-footer-line bg-blue"&gt;&lt;/div&gt;
        &lt;/div&gt;
      &lt;/div&gt;
    &lt;/div&gt;
  &lt;/div&gt;
&lt;/body&gt;
&lt;/html&gt;</t>
  </si>
  <si>
    <t>请制定一份新员工入职培训计划，包含第一天、第一周、第一月的具体安排。</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</si>
  <si>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背景装饰 */
    .bg-shape {
      position: absolute;
      top: 0;
      right: 0;
      width: 600px;
      height: 600px;
      background: linear-gradient(135deg, #e0f2f1 0%, #f0f2f5 100%);
      border-bottom-left-radius: 100%;
      z-index: -1;
    }
    /* 头部区域 - 调整布局以容纳图表 */
    header {
      padding: 35px 60px 15px;
      display: flex;
      justify-content: space-between;
      align-items: flex-end;
      height: 200px; /* 固定头部高度 */
    }
    .title-group h1 {
      font-size: 42px; /* 略微减小字体 */
      font-weight: 900;
      color: #004d40;
      letter-spacing: 1px;
      margin-bottom: 8px;
    }
    .title-group p {
      font-size: 18px;
      color: #546e7a;
      font-weight: 500;
    }
    .header-decoration {
      width: 100px;
      height: 6px;
      background: #00897b;
      border-radius: 3px;
      margin-top: 12px;
    }
    /* 图表区域移至头部，解决底部重叠问题 */
    .header-chart-section {
      width: 340px;
      height: 140px;
      background: white;
      border-radius: 16px;
      padding: 10px 15px;
      box-shadow: 0 5px 20px rgba(0,0,0,0.03);
      display: flex;
      flex-direction: column;
      margin-bottom: 5px;
    }
    .chart-title {
      font-size: 13px;
      font-weight: 700;
      color: #546e7a;
      margin-bottom: 0;
    }
    #growthChart {
      width: 100%;
      flex: 1;
    }
    /* 主体内容 - 调整高度和间距 */
    .container {
      display: flex;
      justify-content: space-between;
      padding: 10px 60px; /* 减少上下内边距 */
      gap: 30px;
      height: 470px; /* 调整高度以适应屏幕 */
    }
    /* 卡片样式 */
    .card {
      flex: 1;
      background: white;
      border-radius: 20px;
      box-shadow: 0 10px 30px rgba(0,0,0,0.05);
      overflow: hidden;
      display: flex;
      flex-direction: column;
      position: relative;
      border-top: 6px solid transparent;
    }
    .card-1 { border-top-color: #4db6ac; }
    .card-2 { border-top-color: #00897b; }
    .card-3 { border-top-color: #004d40; }
    .card-header {
      padding: 25px 25px 15px; /* 紧凑布局 */
      display: flex;
      align-items: center;
      gap: 15px;
    }
    .icon-box {
      width: 54px; /* 略微缩小图标 */
      height: 54px;
      border-radius: 14px;
      display: flex;
      align-items: center;
      justify-content: center;
      font-size: 24px;
      color: white;
    }
    .card-1 .icon-box { background: linear-gradient(135deg, #80cbc4, #4db6ac); box-shadow: 0 4px 15px rgba(77, 182, 172, 0.3); }
    .card-2 .icon-box { background: linear-gradient(135deg, #4db6ac, #00897b); box-shadow: 0 4px 15px rgba(0, 137, 123, 0.3); }
    .card-3 .icon-box { background: linear-gradient(135deg, #26a69a, #004d40); box-shadow: 0 4px 15px rgba(0, 77, 64, 0.3); }
    .card-title h2 {
      font-size: 22px;
      font-weight: 700;
      color: #263238;
    }
    .card-title span {
      font-size: 13px;
      color: #78909c;
      text-transform: uppercase;
      letter-spacing: 1px;
      font-weight: 700;
      display: block;
      margin-bottom: 4px;
    }
    .card-body {
      padding: 5px 25px 25px; /* 调整内边距 */
      flex: 1;
    }
    .task-list {
      list-style: none;
    }
    .task-list li {
      display: flex;
      align-items: flex-start;
      margin-bottom: 14px; /* 减少行间距防止溢出 */
      font-size: 15px; /* 调整字号 */
      color: #455a64;
      line-height: 1.4;
    }
    .task-list li i {
      color: #00897b;
      margin-right: 10px;
      margin-top: 3px;
      font-size: 13px;
    }
    /* 装饰性页脚 */
    .footer-info {
      position: absolute;
      bottom: 20px;
      left: 60px;
      font-size: 13px;
      color: #b0bec5;
    }
  &lt;/style&gt;
&lt;/head&gt;
&lt;body&gt;
  &lt;div class="bg-shape"&gt;&lt;/div&gt;
  &lt;header&gt;
    &lt;div class="title-group"&gt;
      &lt;h1&gt;新员工入职培训计划&lt;/h1&gt;
      &lt;p&gt;从入职到胜任：结构化的人才融入路径&lt;/p&gt;
      &lt;div class="header-decoration"&gt;&lt;/div&gt;
    &lt;/div&gt;
    &lt;!-- 图表移至此处，避免与底部卡片内容重叠 --&gt;
    &lt;div class="header-chart-section"&gt;
      &lt;div class="chart-title"&gt;预期生产力提升曲线&lt;/div&gt;
      &lt;div id="growthChart"&gt;&lt;/div&gt;
    &lt;/div&gt;
  &lt;/header&gt;
  &lt;div class="container"&gt;
    &lt;!-- 第一天 --&gt;
    &lt;div class="card card-1"&gt;
      &lt;div class="card-header"&gt;
        &lt;div class="icon-box"&gt;
          &lt;i class="fa-solid fa-handshake"&gt;&lt;/i&gt;
        &lt;/div&gt;
        &lt;div class="card-title"&gt;
          &lt;span&gt;Day 1&lt;/span&gt;
          &lt;h2&gt;融入与破冰&lt;/h2&gt;
        &lt;/div&gt;
      &lt;/div&gt;
      &lt;div class="card-body"&gt;
        &lt;ul class="task-list"&gt;
          &lt;li&gt;&lt;i class="fa-solid fa-check"&gt;&lt;/i&gt; &lt;strong&gt;入职手续办理：&lt;/strong&gt; 领取工卡、电脑及办公用品配置&lt;/li&gt;
          &lt;li&gt;&lt;i class="fa-solid fa-check"&gt;&lt;/i&gt; &lt;strong&gt;欢迎仪式：&lt;/strong&gt; 部门介绍、团队成员相互认识与午餐会&lt;/li&gt;
          &lt;li&gt;&lt;i class="fa-solid fa-check"&gt;&lt;/i&gt; &lt;strong&gt;导师配对：&lt;/strong&gt; 指定专属导师 (Buddy)，明确辅导职责&lt;/li&gt;
          &lt;li&gt;&lt;i class="fa-solid fa-check"&gt;&lt;/i&gt; &lt;strong&gt;环境熟悉：&lt;/strong&gt; 办公区域、会议室、茶水间及周边设施指引&lt;/li&gt;
          &lt;li&gt;&lt;i class="fa-solid fa-check"&gt;&lt;/i&gt; &lt;strong&gt;账号开通：&lt;/strong&gt; 邮箱、OA、IM及内部系统权限配置&lt;/li&gt;
        &lt;/ul&gt;
      &lt;/div&gt;
    &lt;/div&gt;
    &lt;!-- 第一周 --&gt;
    &lt;div class="card card-2"&gt;
      &lt;div class="card-header"&gt;
        &lt;div class="icon-box"&gt;
          &lt;i class="fa-solid fa-laptop-code"&gt;&lt;/i&gt;
        &lt;/div&gt;
        &lt;div class="card-title"&gt;
          &lt;span&gt;Week 1&lt;/span&gt;
          &lt;h2&gt;熟悉与上手&lt;/h2&gt;
        &lt;/div&gt;
      &lt;/div&gt;
      &lt;div class="card-body"&gt;
        &lt;ul class="task-list"&gt;
          &lt;li&gt;&lt;i class="fa-solid fa-check"&gt;&lt;/i&gt; &lt;strong&gt;文化培训：&lt;/strong&gt; 学习公司发展历程、价值观及规章制度&lt;/li&gt;
          &lt;li&gt;&lt;i class="fa-solid fa-check"&gt;&lt;/i&gt; &lt;strong&gt;业务学习：&lt;/strong&gt; 核心产品/服务培训，熟悉业务流程与架构&lt;/li&gt;
          &lt;li&gt;&lt;i class="fa-solid fa-check"&gt;&lt;/i&gt; &lt;strong&gt;工具掌握：&lt;/strong&gt; 熟练使用内部协作工具与项目管理软件&lt;/li&gt;
          &lt;li&gt;&lt;i class="fa-solid fa-check"&gt;&lt;/i&gt; &lt;strong&gt;首次任务：&lt;/strong&gt; 完成导师分配的第一个小型实操任务&lt;/li&gt;
          &lt;li&gt;&lt;i class="fa-solid fa-check"&gt;&lt;/i&gt; &lt;strong&gt;周度复盘：&lt;/strong&gt; 与导师进行首周面谈，解答疑惑，设定目标&lt;/li&gt;
        &lt;/ul&gt;
      &lt;/div&gt;
    &lt;/div&gt;
    &lt;!-- 第一月 --&gt;
    &lt;div class="card card-3"&gt;
      &lt;div class="card-header"&gt;
        &lt;div class="icon-box"&gt;
          &lt;i class="fa-solid fa-chart-line"&gt;&lt;/i&gt;
        &lt;/div&gt;
        &lt;div class="card-title"&gt;
          &lt;span&gt;Month 1&lt;/span&gt;
          &lt;h2&gt;胜任与成长&lt;/h2&gt;
        &lt;/div&gt;
      &lt;/div&gt;
      &lt;div class="card-body"&gt;
        &lt;ul class="task-list"&gt;
          &lt;li&gt;&lt;i class="fa-solid fa-check"&gt;&lt;/i&gt; &lt;strong&gt;独立工作：&lt;/strong&gt; 独立承担常规工作模块，参与项目会议&lt;/li&gt;
          &lt;li&gt;&lt;i class="fa-solid fa-check"&gt;&lt;/i&gt; &lt;strong&gt;目标设定：&lt;/strong&gt; 制定试用期 OKR/KPI，明确考核标准&lt;/li&gt;
          &lt;li&gt;&lt;i class="fa-solid fa-check"&gt;&lt;/i&gt; &lt;strong&gt;跨部门协作：&lt;/strong&gt; 建立跨部门沟通网络，熟悉协作流程&lt;/li&gt;
          &lt;li&gt;&lt;i class="fa-solid fa-check"&gt;&lt;/i&gt; &lt;strong&gt;月度汇报：&lt;/strong&gt; 总结首月工作成果，识别不足与改进计划&lt;/li&gt;
          &lt;li&gt;&lt;i class="fa-solid fa-check"&gt;&lt;/i&gt; &lt;strong&gt;转正评估：&lt;/strong&gt; 阶段性能力评估，确认是否符合岗位预期&lt;/li&gt;
        &lt;/ul&gt;
      &lt;/div&gt;
    &lt;/div&gt;
  &lt;/div&gt;
  &lt;div class="footer-info"&gt;
    HR Department | Talent Development Program 2024
  &lt;/div&gt;
  &lt;script&gt;
    // 初始化 ECharts 图表
    var chartDom = document.getElementById('growthChart');
    var myChart = echarts.init(chartDom);
    var option;
    option = {
      animation: false,
      grid: {
        top: '15%',
        left: '5%',
        right: '10%',
        bottom: '10%',
        containLabel: true
      },
      xAxis: {
        type: 'category',
        boundaryGap: false,
        data: ['Day 1', 'Week 1', 'Week 2', 'Week 3', 'Month 1'],
        axisLine: { show: false },
        axisTick: { show: false },
        axisLabel: { color: '#90a4ae', fontSize: 9, interval: 0 }
      },
      yAxis: {
        type: 'value',
        min: 0,
        max: 100,
        splitLine: {
          lineStyle: {
            type: 'dashed',
            color: '#eceff1'
          }
        },
        axisLabel: { show: false }
      },
      series: [
        {
          name: 'Productivity',
          type: 'line',
          smooth: true,
          symbol: 'circle',
          symbolSize: 6,
          itemStyle: {
            color: '#00897b',
            borderWidth: 2,
            borderColor: '#fff'
          },
          lineStyle: {
            width: 3,
            color: '#00897b'
          },
          areaStyle: {
            color: new echarts.graphic.LinearGradient(0, 0, 0, 1, [
              { offset: 0, color: 'rgba(0, 137, 123, 0.3)' },
              { offset: 1, color: 'rgba(0, 137, 123, 0.01)' }
            ])
          },
          data: [10, 35, 55, 75, 95],
          markPoint: {
            symbol: 'pin',
            symbolSize: 25,
            label: { show: true, fontSize: 9, color: '#fff', formatter: '95%' },
            itemStyle: { color: '#004d40' },
            data: [
              { type: 'max', name: 'Max' }
            ],
            animation: false
          }
        }
      ]
    };
    myChart.setOption(option);
  &lt;/script&gt;
&lt;/body&gt;
&lt;/html&gt;</t>
  </si>
  <si>
    <t>描述用户注册登录的完整流程图，包括输入信息、验证码校验、异常处理等步骤。</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</si>
  <si>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#F0F4F8;
      color: #1E293B;
    }
    /* 背景装饰 */
    .bg-decoration {
      position: absolute;
      top: 0;
      left: 0;
      width: 100%;
      height: 100%;
      background: radial-gradient(circle at 10% 10%, #E2E8F0 0%, transparent 40%),
                  radial-gradient(circle at 90% 90%, #E2E8F0 0%, transparent 40%);
      z-index: 0;
    }
    /* 布局容器 */
    .container {
      position: relative;
      z-index: 1;
      display: flex;
      flex-direction: column;
      height: 100%;
      padding: 40px 60px;
    }
    /* 头部样式 */
    header {
      display: flex;
      justify-content: space-between;
      align-items: flex-end;
      margin-bottom: 20px;
      border-bottom: 2px solid #CBD5E1;
      padding-bottom: 20px;
    }
    .title-group h1 {
      font-size: 36px;
      color: #0F172A;
      font-weight: 700;
      letter-spacing: 1px;
    }
    .title-group p {
      font-size: 18px;
      color: #64748B;
      margin-top: 8px;
    }
    .header-meta {
      display: flex;
      gap: 20px;
      font-size: 14px;
      color: #475569;
    }
    .meta-item {
      display: flex;
      align-items: center;
      gap: 8px;
      background: #FFFFFF;
      padding: 8px 16px;
      border-radius: 20px;
      box-shadow: 0 2px 4px rgba(0,0,0,0.05);
    }
    /* 主体内容区 */
    .main-content {
      flex: 1;
      display: flex;
      gap: 30px;
    }
    /* 左侧说明卡片 */
    .sidebar {
      width: 300px;
      display: flex;
      flex-direction: column;
      gap: 20px;
      justify-content: center;
    }
    .info-card {
      background: #FFFFFF;
      padding: 20px;
      border-radius: 12px;
      box-shadow: 0 4px 6px -1px rgba(0, 0, 0, 0.1);
      border-left: 5px solid #3B82F6;
    }
    .info-card.security { border-left-color: #F59E0B; }
    .info-card.ux { border-left-color: #10B981; }
    .info-card.error { border-left-color: #EF4444; }
    .info-card h3 {
      font-size: 16px;
      margin-bottom: 8px;
      display: flex;
      align-items: center;
      gap: 10px;
    }
    .info-card p {
      font-size: 13px;
      color: #64748B;
      line-height: 1.5;
    }
    /* 图表区域 */
    .chart-area {
      flex: 1;
      background: #FFFFFF;
      border-radius: 16px;
      box-shadow: 0 10px 15px -3px rgba(0, 0, 0, 0.1);
      padding: 20px;
      position: relative;
    }
    #flowchart {
      width: 100%;
      height: 100%;
    }
    /* 底部页脚 */
    footer {
      margin-top: 20px;
      display: flex;
      justify-content: space-between;
      font-size: 12px;
      color: #94A3B8;
    }
    /* 图标颜色 */
    .icon-blue { color: #3B82F6; }
    .icon-orange { color: #F59E0B; }
    .icon-green { color: #10B981; }
    .icon-red { color: #EF4444; }
  &lt;/style&gt;
&lt;/head&gt;
&lt;body&gt;
  &lt;div class="bg-decoration"&gt;&lt;/div&gt;
  &lt;div class="container"&gt;
    &lt;!-- 头部 --&gt;
    &lt;header&gt;
      &lt;div class="title-group"&gt;
        &lt;h1&gt;用户注册登录流程&lt;/h1&gt;
        &lt;p&gt;User Registration &amp; Login Flowchart&lt;/p&gt;
      &lt;/div&gt;
      &lt;div class="header-meta"&gt;
        &lt;div class="meta-item"&gt;
          &lt;i class="fa-solid fa-shield-halved icon-blue"&gt;&lt;/i&gt;
          &lt;span&gt;安全校验&lt;/span&gt;
        &lt;/div&gt;
        &lt;div class="meta-item"&gt;
          &lt;i class="fa-solid fa-bolt icon-orange"&gt;&lt;/i&gt;
          &lt;span&gt;实时反馈&lt;/span&gt;
        &lt;/div&gt;
        &lt;div class="meta-item"&gt;
          &lt;i class="fa-solid fa-database icon-green"&gt;&lt;/i&gt;
          &lt;span&gt;数据持久化&lt;/span&gt;
        &lt;/div&gt;
      &lt;/div&gt;
    &lt;/header&gt;
    &lt;!-- 主体 --&gt;
    &lt;div class="main-content"&gt;
      &lt;!-- 左侧关键点 --&gt;
      &lt;div class="sidebar"&gt;
        &lt;div class="info-card security"&gt;
          &lt;h3&gt;&lt;i class="fa-solid fa-lock icon-orange"&gt;&lt;/i&gt; 安全机制&lt;/h3&gt;
          &lt;p&gt;引入图形验证码与防暴力破解机制，在连续失败3次后强制开启人机验证，保障账户安全。&lt;/p&gt;
        &lt;/div&gt;
        &lt;div class="info-card ux"&gt;
          &lt;h3&gt;&lt;i class="fa-solid fa-user-check icon-green"&gt;&lt;/i&gt; 用户体验&lt;/h3&gt;
          &lt;p&gt;前端实时校验格式（手机号/邮箱），减少无效请求。登录成功后自动跳转至来源页面。&lt;/p&gt;
        &lt;/div&gt;
        &lt;div class="info-card error"&gt;
          &lt;h3&gt;&lt;i class="fa-solid fa-triangle-exclamation icon-red"&gt;&lt;/i&gt; 异常处理&lt;/h3&gt;
          &lt;p&gt;针对网络超时、账号不存在或密码错误提供明确的错误提示，引导用户找回密码或重试。&lt;/p&gt;
        &lt;/div&gt;
      &lt;/div&gt;
      &lt;!-- 右侧流程图 --&gt;
      &lt;div class="chart-area"&gt;
        &lt;div id="flowchart"&gt;&lt;/div&gt;
      &lt;/div&gt;
    &lt;/div&gt;
    &lt;!-- 页脚 --&gt;
    &lt;footer&gt;
      &lt;span&gt;版本: v2.0.1&lt;/span&gt;
      &lt;span&gt;设计日期: 2023-10-27&lt;/span&gt;
    &lt;/footer&gt;
  &lt;/div&gt;
  &lt;script&gt;
    // 初始化 ECharts
    var chartDom = document.getElementById('flowchart');
    var myChart = echarts.init(chartDom);
    var option;
    // 定义颜色变量
    const colors = {
      start: '#334155',
      process: '#3B82F6',
      decision: '#F59E0B',
      success: '#10B981',
      error: '#EF4444',
      line: '#94A3B8'
    };
    option = {
      animation: false, // 禁止动画
      tooltip: { show: false },
      series: [
        {
          type: 'graph',
          layout: 'none',
          symbolSize: [120, 50],
          symbol: 'roundRect',
          roam: false,
          label: {
            show: true,
            fontSize: 14,
            fontWeight: 500,
            color: '#fff'
          },
          edgeSymbol: ['none', 'arrow'],
          edgeSymbolSize: [4, 10],
          edgeLabel: {
            fontSize: 12,
            color: '#64748B',
            formatter: '{c}' // 显示边的标签
          },
          lineStyle: {
            color: colors.line,
            width: 2,
            curveness: 0
          },
          data: [
            // 节点定义
            {
              name: '开始',
              x: 50,
              y: 300,
              symbol: 'circle',
              symbolSize: 60,
              itemStyle: { color: colors.start, shadowBlur: 10, shadowColor: 'rgba(0,0,0,0.2)' }
            },
            {
              name: '输入信息\n(账号/密码)',
              x: 200,
              y: 300,
              itemStyle: { color: colors.process }
            },
            {
              name: '格式校验',
              x: 350,
              y: 300,
              symbol: 'diamond',
              symbolSize: [100, 60],
              itemStyle: { color: colors.decision },
              label: { fontSize: 12 }
            },
            {
              name: '人机验证\n(Captcha)',
              x: 500,
              y: 300,
              symbol: 'diamond',
              symbolSize: [100, 60],
              itemStyle: { color: colors.decision },
              label: { fontSize: 12 }
            },
            {
              name: '提交API',
              x: 650,
              y: 300,
              itemStyle: { color: colors.process }
            },
            {
              name: '数据库\n验证',
              x: 800,
              y: 300,
              symbol: 'diamond',
              symbolSize: [100, 60],
              itemStyle: { color: colors.decision },
              label: { fontSize: 12 }
            },
            {
              name: '生成Token\n跳转首页',
              x: 950,
              y: 300,
              itemStyle: { color: colors.success }
            },
            {
              name: '提示错误',
              x: 500,
              y: 450,
              itemStyle: { color: colors.error }
            }
          ],
          links: [
            // 连线定义
            { source: '开始', target: '输入信息\n(账号/密码)' },
            { source: '输入信息\n(账号/密码)', target: '格式校验' },
            { source: '格式校验', target: '人机验证\n(Captcha)', label: { show: true, formatter: '通过' } },
            { source: '格式校验', target: '提示错误', label: { show: true, formatter: '失败' }, lineStyle: { curveness: 0.2 } },
            { source: '人机验证\n(Captcha)', target: '提交API', label: { show: true, formatter: '通过' } },
            { source: '人机验证\n(Captcha)', target: '提示错误', label: { show: true, formatter: '失败' } },
            { source: '提交API', target: '数据库\n验证' },
            { source: '数据库\n验证', target: '生成Token\n跳转首页', label: { show: true, formatter: '匹配' } },
            { source: '数据库\n验证', target: '提示错误', label: { show: true, formatter: '不匹配' }, lineStyle: { curveness: 0.2 } },
            // 错误返回循环
            { source: '提示错误', target: '输入信息\n(账号/密码)', lineStyle: { type: 'dashed', curveness: 0.3 } }
          ]
        }
      ]
    };
    myChart.setOption(option);
  &lt;/script&gt;
&lt;/body&gt;
&lt;/html&gt;</t>
  </si>
  <si>
    <t>列出公司年度战略规划的层级结构：公司级目标 -&gt; 部门级目标 -&gt; 个人级目标。</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</si>
  <si>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#f8f9fa;
      color: #333;
    }
    /* 背景装饰 */
    .bg-decoration {
      position: absolute;
      top: 0;
      right: 0;
      width: 600px;
      height: 720px;
      background: linear-gradient(135deg, #f0f2f5 0%, #e2e8f0 100%);
      clip-path: polygon(20% 0%, 100% 0, 100% 100%, 0% 100%);
      z-index: -1;
    }
    .container {
      padding: 40px 60px; /* 调整内边距以适应高度 */
      height: 100%;
      display: flex;
      flex-direction: column;
    }
    /* 标题区域 */
    header {
      margin-bottom: 30px; /* 减小间距 */
    }
    h1 {
      font-size: 36px; /* 减小字号 */
      font-weight: 900;
      color: #1e293b;
      margin-bottom: 10px; /* 减小间距 */
      letter-spacing: -1px;
    }
    .subtitle {
      font-size: 18px; /* 减小字号 */
      color: #64748b;
      font-weight: 500;
      display: flex;
      align-items: center;
      gap: 10px;
    }
    .subtitle::before {
      content: '';
      display: block;
      width: 40px;
      height: 4px;
      background: #0f766e;
      border-radius: 2px;
    }
    /* 主体内容 - 卡片流 */
    .flow-container {
      display: flex;
      justify-content: space-between;
      align-items: stretch;
      flex: 1;
      padding-bottom: 20px; /* 减小底部留白 */
    }
    .card {
      flex: 1;
      background: white;
      border-radius: 20px;
      padding: 30px 25px; /* 减小卡片内边距 */
      box-shadow: 0 20px 40px rgba(0,0,0,0.06);
      display: flex;
      flex-direction: column;
      position: relative;
      border-top: 8px solid transparent;
    }
    /* 连接箭头 */
    .arrow-container {
      width: 50px; /* 减小宽度 */
      display: flex;
      justify-content: center;
      align-items: center;
      color: #cbd5e1;
      font-size: 24px; /* 减小图标大小 */
    }
    /* 卡片特定样式 */
    .card-1 { border-color: #0f766e; } /* Teal */
    .card-2 { border-color: #ea580c; } /* Orange */
    .card-3 { border-color: #0369a1; } /* Blue */
    .step-number {
      font-size: 60px; /* 减小字号 */
      font-weight: 900;
      color: #f1f5f9;
      position: absolute;
      top: 15px;
      right: 15px;
      line-height: 1;
      z-index: 0;
    }
    .icon-box {
      width: 60px; /* 减小尺寸 */
      height: 60px;
      border-radius: 12px;
      display: flex;
      align-items: center;
      justify-content: center;
      font-size: 28px; /* 减小图标字号 */
      margin-bottom: 20px; /* 减小间距 */
      z-index: 1;
      position: relative;
    }
    .card-1 .icon-box { background: #ccfbf1; color: #0f766e; }
    .card-2 .icon-box { background: #ffedd5; color: #ea580c; }
    .card-3 .icon-box { background: #e0f2fe; color: #0369a1; }
    .card-title {
      font-size: 22px; /* 减小字号 */
      font-weight: 700;
      color: #1e293b;
      margin-bottom: 10px; /* 减小间距 */
      z-index: 1;
      position: relative;
    }
    .card-desc {
      font-size: 14px; /* 减小字号 */
      color: #64748b;
      line-height: 1.5;
      margin-bottom: 20px; /* 减小间距 */
      z-index: 1;
      position: relative;
    }
    .list-items {
      margin-top: auto;
      list-style: none;
      z-index: 1;
      position: relative;
    }
    .list-items li {
      display: flex;
      align-items: center;
      margin-bottom: 8px; /* 减小间距 */
      font-size: 13px; /* 减小字号 */
      color: #475569;
      font-weight: 500;
      background: #f8fafc;
      padding: 8px 12px; /* 减小内边距 */
      border-radius: 8px;
    }
    .list-items li i {
      margin-right: 8px;
      font-size: 12px;
    }
    .card-1 .list-items li i { color: #0f766e; }
    .card-2 .list-items li i { color: #ea580c; }
    .card-3 .list-items li i { color: #0369a1; }
    /* 底部标签 */
    .footer-tag {
      position: absolute;
      bottom: 20px; /* 调整位置 */
      right: 40px;
      font-size: 14px;
      color: #94a3b8;
      font-weight: 500;
    }
  &lt;/style&gt;
&lt;/head&gt;
&lt;body&gt;
  &lt;div class="bg-decoration"&gt;&lt;/div&gt;
  &lt;div class="container"&gt;
    &lt;header&gt;
      &lt;h1&gt;年度战略规划层级结构&lt;/h1&gt;
      &lt;div class="subtitle"&gt;自上而下的目标拆解与执行体系&lt;/div&gt;
    &lt;/header&gt;
    &lt;div class="flow-container"&gt;
      &lt;!-- Level 1: Company --&gt;
      &lt;div class="card card-1"&gt;
        &lt;div class="step-number"&gt;01&lt;/div&gt;
        &lt;div class="icon-box"&gt;
          &lt;i class="fa-solid fa-building-columns"&gt;&lt;/i&gt;
        &lt;/div&gt;
        &lt;div class="card-title"&gt;公司级目标&lt;/div&gt;
        &lt;div class="card-desc"&gt;
          基于企业愿景与市场环境，制定年度核心战略方向，确立企业发展的宏观指标。
        &lt;/div&gt;
        &lt;ul class="list-items"&gt;
          &lt;li&gt;&lt;i class="fa-solid fa-check"&gt;&lt;/i&gt; 战略愿景与使命&lt;/li&gt;
          &lt;li&gt;&lt;i class="fa-solid fa-check"&gt;&lt;/i&gt; 年度营收与增长率&lt;/li&gt;
          &lt;li&gt;&lt;i class="fa-solid fa-check"&gt;&lt;/i&gt; 市场占有率目标&lt;/li&gt;
        &lt;/ul&gt;
      &lt;/div&gt;
      &lt;!-- Arrow --&gt;
      &lt;div class="arrow-container"&gt;
        &lt;i class="fa-solid fa-chevron-right"&gt;&lt;/i&gt;
      &lt;/div&gt;
      &lt;!-- Level 2: Department --&gt;
      &lt;div class="card card-2"&gt;
        &lt;div class="step-number"&gt;02&lt;/div&gt;
        &lt;div class="icon-box"&gt;
          &lt;i class="fa-solid fa-sitemap"&gt;&lt;/i&gt;
        &lt;/div&gt;
        &lt;div class="card-title"&gt;部门级目标&lt;/div&gt;
        &lt;div class="card-desc"&gt;
          承接公司战略，将宏观指标拆解为各业务单元的具体战术目标与关键路径。
        &lt;/div&gt;
        &lt;ul class="list-items"&gt;
          &lt;li&gt;&lt;i class="fa-solid fa-check"&gt;&lt;/i&gt; 业务线KPI拆解&lt;/li&gt;
          &lt;li&gt;&lt;i class="fa-solid fa-check"&gt;&lt;/i&gt; 部门协同机制&lt;/li&gt;
          &lt;li&gt;&lt;i class="fa-solid fa-check"&gt;&lt;/i&gt; 资源预算分配&lt;/li&gt;
        &lt;/ul&gt;
      &lt;/div&gt;
      &lt;!-- Arrow --&gt;
      &lt;div class="arrow-container"&gt;
        &lt;i class="fa-solid fa-chevron-right"&gt;&lt;/i&gt;
      &lt;/div&gt;
      &lt;!-- Level 3: Individual --&gt;
      &lt;div class="card card-3"&gt;
        &lt;div class="step-number"&gt;03&lt;/div&gt;
        &lt;div class="icon-box"&gt;
          &lt;i class="fa-solid fa-user-bullseye"&gt;&lt;/i&gt;
        &lt;/div&gt;
        &lt;div class="card-title"&gt;个人级目标&lt;/div&gt;
        &lt;div class="card-desc"&gt;
          落实到每位员工的行动计划，确保个人产出与部门及公司目标高度对齐。
        &lt;/div&gt;
        &lt;ul class="list-items"&gt;
          &lt;li&gt;&lt;i class="fa-solid fa-check"&gt;&lt;/i&gt; 个人OKR/KPI设定&lt;/li&gt;
          &lt;li&gt;&lt;i class="fa-solid fa-check"&gt;&lt;/i&gt; 具体行动计划&lt;/li&gt;
          &lt;li&gt;&lt;i class="fa-solid fa-check"&gt;&lt;/i&gt; 绩效考核标准&lt;/li&gt;
        &lt;/ul&gt;
      &lt;/div&gt;
    &lt;/div&gt;
    &lt;div class="footer-tag"&gt;Strategic Alignment Framework&lt;/div&gt;
  &lt;/div&gt;
&lt;/body&gt;
&lt;/html&gt;</t>
  </si>
  <si>
    <t>设计一个三级菜单结构：一级为产品分类，二级为产品系列，三级为具体型号。</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</si>
  <si>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#f0fdfa; /* Very light teal background */
        color: #334155;
    }
    /* Background Elements */
    .bg-shape {
        position: absolute;
        border-radius: 50%;
        z-index: -1;
    }
    .bg-shape-1 {
        width: 600px;
        height: 600px;
        background: linear-gradient(135deg, #ccfbf1 0%, #e0f2fe 100%);
        top: -100px;
        right: -100px;
        opacity: 0.6;
    }
    .bg-shape-2 {
        width: 400px;
        height: 400px;
        background: linear-gradient(135deg, #f0fdfa 0%, #ccfbf1 100%);
        bottom: -50px;
        left: -50px;
        opacity: 0.8;
    }
    /* Header */
    .header {
        padding: 40px 60px;
        display: flex;
        justify-content: space-between;
        align-items: flex-start;
    }
    .title-group h1 {
        font-size: 42px;
        font-weight: 700;
        color: #0f766e; /* Dark Teal */
        margin-bottom: 8px;
        letter-spacing: -1px;
    }
    .title-group p {
        font-size: 18px;
        color: #64748b;
        font-weight: 500;
    }
    .tag {
        background: #0f766e;
        color: white;
        padding: 6px 16px;
        border-radius: 20px;
        font-size: 14px;
        font-weight: 700;
        text-transform: uppercase;
        box-shadow: 0 4px 6px -1px rgba(15, 118, 110, 0.2);
    }
    /* Main Content - Flow Chart */
    .container {
        display: flex;
        padding: 20px 60px;
        height: 540px;
        align-items: center;
        justify-content: center;
        gap: 40px;
        position: relative;
    }
    /* Column Styles */
    .col {
        display: flex;
        flex-direction: column;
        gap: 20px;
        position: relative;
        z-index: 1;
    }
    .col-title {
        font-size: 14px;
        text-transform: uppercase;
        color: #94a3b8;
        font-weight: 700;
        margin-bottom: 10px;
        text-align: center;
        letter-spacing: 1px;
    }
    /* Card Styles */
    .card {
        background: white;
        border-radius: 12px;
        padding: 20px;
        width: 260px;
        box-shadow: 0 4px 6px -1px rgba(0, 0, 0, 0.05), 0 2px 4px -1px rgba(0, 0, 0, 0.03);
        border: 1px solid #e2e8f0;
        display: flex;
        align-items: center;
        gap: 15px;
        position: relative;
    }
    .card-icon {
        width: 48px;
        height: 48px;
        border-radius: 10px;
        display: flex;
        align-items: center;
        justify-content: center;
        font-size: 20px;
        flex-shrink: 0;
    }
    .card-content h3 {
        font-size: 16px;
        font-weight: 700;
        color: #334155;
        margin-bottom: 4px;
    }
    .card-content p {
        font-size: 12px;
        color: #94a3b8;
    }
    /* Active State */
    .card.active {
        border-color: #0d9488;
        background: linear-gradient(to bottom right, #ffffff, #f0fdfa);
        box-shadow: 0 10px 15px -3px rgba(13, 148, 136, 0.15);
    }
    .card.active .card-icon {
        background: #0d9488;
        color: white;
    }
    .card.active .card-content h3 {
        color: #0f766e;
    }
    /* Inactive State */
    .card.inactive {
        opacity: 0.6;
        background: #f8fafc;
    }
    .card.inactive .card-icon {
        background: #e2e8f0;
        color: #94a3b8;
    }
    /* Level 3 Specifics */
    .level-3-list {
        background: white;
        border-radius: 12px;
        border: 1px solid #0d9488;
        width: 280px;
        overflow: hidden;
        box-shadow: 0 10px 15px -3px rgba(13, 148, 136, 0.1);
    }
    .list-header {
        background: #f0fdfa;
        padding: 15px 20px;
        border-bottom: 1px solid #ccfbf1;
        display: flex;
        align-items: center;
        gap: 10px;
        color: #0f766e;
        font-weight: 700;
    }
    .list-item {
        padding: 15px 20px;
        border-bottom: 1px solid #f1f5f9;
        display: flex;
        justify-content: space-between;
        align-items: center;
    }
    .list-item:last-child {
        border-bottom: none;
    }
    .list-item span {
        font-size: 14px;
        color: #475569;
        font-weight: 500;
    }
    .sku-badge {
        font-size: 11px;
        background: #f1f5f9;
        color: #64748b;
        padding: 2px 6px;
        border-radius: 4px;
        font-family: monospace;
    }
    /* Connectors */
    .connector {
        display: flex;
        align-items: center;
        justify-content: center;
        width: 60px;
        color: #cbd5e1;
        font-size: 20px;
    }
    .connector i {
        color: #0d9488;
    }
    /* Chart Area */
    .chart-box {
        position: absolute;
        bottom: 40px;
        right: 60px;
        width: 320px;
        height: 180px;
        background: white;
        border-radius: 12px;
        padding: 15px;
        box-shadow: 0 4px 6px -1px rgba(0, 0, 0, 0.05);
        border: 1px solid #e2e8f0;
        display: flex;
        flex-direction: column;
    }
    .chart-title {
        font-size: 13px;
        font-weight: 700;
        color: #64748b;
        margin-bottom: 5px;
        display: flex;
        align-items: center;
        gap: 8px;
    }
    #structureChart {
        width: 100%;
        height: 100%;
    }
    /* Decorative Lines */
    .path-line {
        position: absolute;
        height: 2px;
        background: #0d9488;
        z-index: 0;
    }
    /* Custom positioning for lines based on fixed layout */
    .line-1 {
        top: 270px; /* Center of L1 */
        left: 320px; /* End of L1 */
        width: 100px;
    }
  &lt;/style&gt;
&lt;/head&gt;
&lt;body&gt;
  &lt;div class="bg-shape bg-shape-1"&gt;&lt;/div&gt;
  &lt;div class="bg-shape bg-shape-2"&gt;&lt;/div&gt;
  &lt;div class="header"&gt;
    &lt;div class="title-group"&gt;
      &lt;h1&gt;三级菜单结构设计&lt;/h1&gt;
      &lt;p&gt;Information Architecture: Category &amp;gt; Series &amp;gt; Model&lt;/p&gt;
    &lt;/div&gt;
    &lt;div class="tag"&gt;UI/UX Structure&lt;/div&gt;
  &lt;/div&gt;
  &lt;div class="container"&gt;
    &lt;!-- Level 1: Category --&gt;
    &lt;div class="col"&gt;
        &lt;div class="col-title"&gt;一级：产品分类&lt;/div&gt;
        &lt;div class="card active"&gt;
            &lt;div class="card-icon"&gt;
                &lt;i class="fa-solid fa-layer-group"&gt;&lt;/i&gt;
            &lt;/div&gt;
            &lt;div class="card-content"&gt;
                &lt;h3&gt;智能硬件&lt;/h3&gt;
                &lt;p&gt;Smart Hardware&lt;/p&gt;
            &lt;/div&gt;
        &lt;/div&gt;
        &lt;div class="card inactive" style="margin-top: 20px;"&gt;
            &lt;div class="card-icon"&gt;
                &lt;i class="fa-solid fa-cloud"&gt;&lt;/i&gt;
            &lt;/div&gt;
            &lt;div class="card-content"&gt;
                &lt;h3&gt;云端服务&lt;/h3&gt;
                &lt;p&gt;Cloud Services&lt;/p&gt;
            &lt;/div&gt;
        &lt;/div&gt;
    &lt;/div&gt;
    &lt;!-- Connector --&gt;
    &lt;div class="connector"&gt;
        &lt;i class="fa-solid fa-chevron-right"&gt;&lt;/i&gt;
    &lt;/div&gt;
    &lt;!-- Level 2: Series --&gt;
    &lt;div class="col"&gt;
        &lt;div class="col-title"&gt;二级：产品系列&lt;/div&gt;
        &lt;div class="card inactive"&gt;
            &lt;div class="card-icon"&gt;
                &lt;i class="fa-solid fa-house-signal"&gt;&lt;/i&gt;
            &lt;/div&gt;
            &lt;div class="card-content"&gt;
                &lt;h3&gt;家庭网关系列&lt;/h3&gt;
                &lt;p&gt;Gateway Series&lt;/p&gt;
            &lt;/div&gt;
        &lt;/div&gt;
        &lt;div class="card active"&gt;
            &lt;div class="card-icon"&gt;
                &lt;i class="fa-solid fa-video"&gt;&lt;/i&gt;
            &lt;/div&gt;
            &lt;div class="card-content"&gt;
                &lt;h3&gt;视觉传感系列&lt;/h3&gt;
                &lt;p&gt;Vision Sensors&lt;/p&gt;
            &lt;/div&gt;
        &lt;/div&gt;
        &lt;div class="card inactive"&gt;
            &lt;div class="card-icon"&gt;
                &lt;i class="fa-solid fa-fingerprint"&gt;&lt;/i&gt;
            &lt;/div&gt;
            &lt;div class="card-content"&gt;
                &lt;h3&gt;生物识别系列&lt;/h3&gt;
                &lt;p&gt;Biometric Series&lt;/p&gt;
            &lt;/div&gt;
        &lt;/div&gt;
    &lt;/div&gt;
    &lt;!-- Connector --&gt;
    &lt;div class="connector"&gt;
        &lt;i class="fa-solid fa-chevron-right"&gt;&lt;/i&gt;
    &lt;/div&gt;
    &lt;!-- Level 3: Model --&gt;
    &lt;div class="col"&gt;
        &lt;div class="col-title"&gt;三级：具体型号&lt;/div&gt;
        &lt;div class="level-3-list"&gt;
            &lt;div class="list-header"&gt;
                &lt;i class="fa-solid fa-list-ul"&gt;&lt;/i&gt;
                视觉传感系列列表
            &lt;/div&gt;
            &lt;div class="list-item"&gt;
                &lt;span&gt;&lt;i class="fa-solid fa-cube" style="color:#94a3b8; margin-right:8px; font-size:12px;"&gt;&lt;/i&gt; VS-Pro 4K&lt;/span&gt;
                &lt;span class="sku-badge"&gt;SKU-001&lt;/span&gt;
            &lt;/div&gt;
            &lt;div class="list-item"&gt;
                &lt;span&gt;&lt;i class="fa-solid fa-cube" style="color:#94a3b8; margin-right:8px; font-size:12px;"&gt;&lt;/i&gt; VS-Air 2K&lt;/span&gt;
                &lt;span class="sku-badge"&gt;SKU-002&lt;/span&gt;
            &lt;/div&gt;
            &lt;div class="list-item"&gt;
                &lt;span&gt;&lt;i class="fa-solid fa-cube" style="color:#94a3b8; margin-right:8px; font-size:12px;"&gt;&lt;/i&gt; VS-Mini 1080p&lt;/span&gt;
                &lt;span class="sku-badge"&gt;SKU-003&lt;/span&gt;
            &lt;/div&gt;
            &lt;div class="list-item"&gt;
                &lt;span&gt;&lt;i class="fa-solid fa-cube" style="color:#94a3b8; margin-right:8px; font-size:12px;"&gt;&lt;/i&gt; VS-Outdoor&lt;/span&gt;
                &lt;span class="sku-badge"&gt;SKU-004&lt;/span&gt;
            &lt;/div&gt;
        &lt;/div&gt;
    &lt;/div&gt;
  &lt;/div&gt;
  &lt;!-- Data Visualization --&gt;
  &lt;div class="chart-box"&gt;
    &lt;div class="chart-title"&gt;
        &lt;i class="fa-solid fa-chart-pie"&gt;&lt;/i&gt;
        各系列型号数量分布
    &lt;/div&gt;
    &lt;div id="structureChart"&gt;&lt;/div&gt;
  &lt;/div&gt;
  &lt;script src="https://cdnjs.cloudflare.com/ajax/libs/echarts/5.4.3/echarts.min.js"&gt;&lt;/script&gt;
  &lt;script&gt;
    // Initialize ECharts
    var chartDom = document.getElementById('structureChart');
    var myChart = echarts.init(chartDom);
    var option;
    option = {
        animation: false, // Strictly disable animation
        color: ['#0d9488', '#2dd4bf', '#99f6e4', '#ccfbf1'],
        tooltip: {
            trigger: 'item'
        },
        legend: {
            top: 'middle',
            right: 0,
            orient: 'vertical',
            itemWidth: 10,
            itemHeight: 10,
            textStyle: {
                fontSize: 10,
                color: '#64748b'
            }
        },
        series: [
            {
                name: 'Model Count',
                type: 'pie',
                radius: ['40%', '70%'],
                center: ['30%', '50%'],
                avoidLabelOverlap: false,
                label: {
                    show: false,
                    position: 'center'
                },
                emphasis: {
                    label: {
                        show: true,
                        fontSize: 12,
                        fontWeight: 'bold',
                        color: '#0f766e'
                    }
                },
                labelLine: {
                    show: false
                },
                data: [
                    { value: 12, name: '视觉传感' },
                    { value: 8, name: '家庭网关' },
                    { value: 6, name: '生物识别' },
                    { value: 4, name: '其他' }
                ]
            }
        ]
    };
    option &amp;&amp; myChart.setOption(option);
  &lt;/script&gt;
&lt;/body&gt;
&lt;/html&gt;</t>
  </si>
  <si>
    <t>阐述项目管理的五大过程组：启动、规划、执行、监控、收尾，并简述每个阶段的输出物。</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</si>
  <si>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#f0f4f8;
      color: #334155;
    }
    /* 背景装饰 */
    .bg-decoration {
      position: absolute;
      top: 0;
      left: 0;
      width: 100%;
      height: 35%;
      background: linear-gradient(135deg, #0f172a 0%, #334155 100%);
      z-index: 0;
      border-bottom-right-radius: 60px;
    }
    .container {
      position: relative;
      z-index: 1;
      width: 100%;
      height: 100%;
      padding: 40px 60px;
      display: flex;
      flex-direction: column;
    }
    /* 头部样式 */
    header {
      margin-bottom: 50px;
      color: #fff;
    }
    h1 {
      font-size: 48px;
      font-weight: 900;
      letter-spacing: 1px;
      margin-bottom: 12px;
    }
    .subtitle {
      font-size: 24px;
      font-weight: 400;
      opacity: 0.9;
      display: flex;
      align-items: center;
      gap: 10px;
    }
    .subtitle::before {
      content: '';
      display: block;
      width: 40px;
      height: 4px;
      background-color: #2dd4bf; /* Teal accent */
      border-radius: 2px;
    }
    /* 流程图容器 */
    .process-container {
      flex: 1;
      display: flex;
      justify-content: space-between;
      align-items: flex-start;
      position: relative;
      padding-top: 20px;
    }
    /* 连接线 */
    .connector-line {
      position: absolute;
      top: 55px; /* Icon center approx */
      left: 60px;
      right: 60px;
      height: 4px;
      background: #e2e8f0;
      z-index: 0;
    }
    /* 单个阶段卡片 */
    .stage-card {
      width: 210px;
      background: #fff;
      border-radius: 16px;
      padding: 0;
      box-shadow: 0 10px 25px rgba(0,0,0,0.08);
      position: relative;
      z-index: 1;
      display: flex;
      flex-direction: column;
      height: 420px;
      overflow: hidden;
    }
    /* 顶部颜色条与图标 */
    .card-header {
      height: 110px;
      display: flex;
      justify-content: center;
      align-items: center;
      position: relative;
    }
    .icon-box {
      width: 70px;
      height: 70px;
      border-radius: 50%;
      background: #fff;
      display: flex;
      justify-content: center;
      align-items: center;
      font-size: 28px;
      box-shadow: 0 4px 10px rgba(0,0,0,0.1);
      border: 4px solid #fff;
    }
    /* 卡片内容 */
    .card-body {
      padding: 20px;
      flex: 1;
      display: flex;
      flex-direction: column;
      align-items: center;
      text-align: center;
    }
    .stage-title {
      font-size: 22px;
      font-weight: 700;
      margin-bottom: 8px;
      color: #1e293b;
    }
    .stage-en {
      font-size: 12px;
      text-transform: uppercase;
      color: #94a3b8;
      font-weight: 700;
      letter-spacing: 1px;
      margin-bottom: 20px;
    }
    /* 输出物列表 */
    .output-box {
      width: 100%;
      background-color: #f8fafc;
      border-radius: 8px;
      padding: 15px;
      text-align: left;
      border: 1px solid #e2e8f0;
      flex: 1;
    }
    .output-label {
      font-size: 12px;
      color: #64748b;
      font-weight: 700;
      margin-bottom: 10px;
      display: block;
      border-bottom: 1px solid #e2e8f0;
      padding-bottom: 5px;
    }
    .output-list {
      list-style: none;
    }
    .output-list li {
      font-size: 14px;
      color: #334155;
      margin-bottom: 8px;
      display: flex;
      align-items: flex-start;
      line-height: 1.4;
    }
    .output-list li::before {
      content: '\f00c'; /* FontAwesome check */
      font-family: 'Font Awesome 6 Free';
      font-weight: 900;
      margin-right: 8px;
      font-size: 12px;
      margin-top: 3px;
    }
    /* 颜色定义 */
    /* 1. 启动 - Teal */
    .card-1 .card-header { background: linear-gradient(135deg, #14b8a6, #0d9488); }
    .card-1 .icon-box { color: #0d9488; }
    .card-1 .output-list li::before { color: #14b8a6; }
    /* 2. 规划 - Blue */
    .card-2 .card-header { background: linear-gradient(135deg, #3b82f6, #2563eb); }
    .card-2 .icon-box { color: #2563eb; }
    .card-2 .output-list li::before { color: #3b82f6; }
    /* 3. 执行 - Amber/Orange */
    .card-3 .card-header { background: linear-gradient(135deg, #f59e0b, #d97706); }
    .card-3 .icon-box { color: #d97706; }
    .card-3 .output-list li::before { color: #f59e0b; }
    /* 4. 监控 - Rose/Red */
    .card-4 .card-header { background: linear-gradient(135deg, #e11d48, #be123c); }
    .card-4 .icon-box { color: #be123c; }
    .card-4 .output-list li::before { color: #e11d48; }
    /* 5. 收尾 - Slate/Dark */
    .card-5 .card-header { background: linear-gradient(135deg, #64748b, #475569); }
    .card-5 .icon-box { color: #475569; }
    .card-5 .output-list li::before { color: #64748b; }
    /* 底部页脚 */
    .footer {
      position: absolute;
      bottom: 20px;
      right: 40px;
      font-size: 14px;
      color: #94a3b8;
      display: flex;
      align-items: center;
      gap: 8px;
    }
  &lt;/style&gt;
&lt;/head&gt;
&lt;body&gt;
  &lt;div class="bg-decoration"&gt;&lt;/div&gt;
  &lt;div class="container"&gt;
    &lt;header&gt;
      &lt;h1&gt;项目管理五大过程组&lt;/h1&gt;
      &lt;div class="subtitle"&gt;PMBOK 指南核心架构与关键输出物概览&lt;/div&gt;
    &lt;/header&gt;
    &lt;div class="process-container"&gt;
      &lt;!-- 背景连接线 --&gt;
      &lt;div class="connector-line"&gt;&lt;/div&gt;
      &lt;!-- 1. 启动 --&gt;
      &lt;div class="stage-card card-1"&gt;
        &lt;div class="card-header"&gt;
          &lt;div class="icon-box"&gt;
            &lt;i class="fa-solid fa-rocket"&gt;&lt;/i&gt;
          &lt;/div&gt;
        &lt;/div&gt;
        &lt;div class="card-body"&gt;
          &lt;div class="stage-title"&gt;启动过程组&lt;/div&gt;
          &lt;div class="stage-en"&gt;Initiating&lt;/div&gt;
          &lt;div class="output-box"&gt;
            &lt;span class="output-label"&gt;关键输出物&lt;/span&gt;
            &lt;ul class="output-list"&gt;
              &lt;li&gt;项目章程&lt;br&gt;&lt;small style="color:#94a3b8"&gt;Project Charter&lt;/small&gt;&lt;/li&gt;
              &lt;li&gt;干系人登记册&lt;br&gt;&lt;small style="color:#94a3b8"&gt;Stakeholder Register&lt;/small&gt;&lt;/li&gt;
            &lt;/ul&gt;
          &lt;/div&gt;
        &lt;/div&gt;
      &lt;/div&gt;
      &lt;!-- 2. 规划 --&gt;
      &lt;div class="stage-card card-2"&gt;
        &lt;div class="card-header"&gt;
          &lt;div class="icon-box"&gt;
            &lt;i class="fa-solid fa-map-location-dot"&gt;&lt;/i&gt;
          &lt;/div&gt;
        &lt;/div&gt;
        &lt;div class="card-body"&gt;
          &lt;div class="stage-title"&gt;规划过程组&lt;/div&gt;
          &lt;div class="stage-en"&gt;Planning&lt;/div&gt;
          &lt;div class="output-box"&gt;
            &lt;span class="output-label"&gt;关键输出物&lt;/span&gt;
            &lt;ul class="output-list"&gt;
              &lt;li&gt;项目管理计划&lt;/li&gt;
              &lt;li&gt;需求文件&lt;/li&gt;
              &lt;li&gt;工作分解结构 (WBS)&lt;/li&gt;
            &lt;/ul&gt;
          &lt;/div&gt;
        &lt;/div&gt;
      &lt;/div&gt;
      &lt;!-- 3. 执行 --&gt;
      &lt;div class="stage-card card-3"&gt;
        &lt;div class="card-header"&gt;
          &lt;div class="icon-box"&gt;
            &lt;i class="fa-solid fa-hammer"&gt;&lt;/i&gt;
          &lt;/div&gt;
        &lt;/div&gt;
        &lt;div class="card-body"&gt;
          &lt;div class="stage-title"&gt;执行过程组&lt;/div&gt;
          &lt;div class="stage-en"&gt;Executing&lt;/div&gt;
          &lt;div class="output-box"&gt;
            &lt;span class="output-label"&gt;关键输出物&lt;/span&gt;
            &lt;ul class="output-list"&gt;
              &lt;li&gt;可交付成果&lt;br&gt;&lt;small style="color:#94a3b8"&gt;Deliverables&lt;/small&gt;&lt;/li&gt;
              &lt;li&gt;工作绩效数据&lt;/li&gt;
              &lt;li&gt;问题日志&lt;/li&gt;
            &lt;/ul&gt;
          &lt;/div&gt;
        &lt;/div&gt;
      &lt;/div&gt;
      &lt;!-- 4. 监控 --&gt;
      &lt;div class="stage-card card-4"&gt;
        &lt;div class="card-header"&gt;
          &lt;div class="icon-box"&gt;
            &lt;i class="fa-solid fa-magnifying-glass-chart"&gt;&lt;/i&gt;
          &lt;/div&gt;
        &lt;/div&gt;
        &lt;div class="card-body"&gt;
          &lt;div class="stage-title"&gt;监控过程组&lt;/div&gt;
          &lt;div class="stage-en"&gt;Monitoring&lt;/div&gt;
          &lt;div class="output-box"&gt;
            &lt;span class="output-label"&gt;关键输出物&lt;/span&gt;
            &lt;ul class="output-list"&gt;
              &lt;li&gt;工作绩效报告&lt;/li&gt;
              &lt;li&gt;变更请求&lt;br&gt;&lt;small style="color:#94a3b8"&gt;Change Requests&lt;/small&gt;&lt;/li&gt;
              &lt;li&gt;计划更新&lt;/li&gt;
            &lt;/ul&gt;
          &lt;/div&gt;
        &lt;/div&gt;
      &lt;/div&gt;
      &lt;!-- 5. 收尾 --&gt;
      &lt;div class="stage-card card-5"&gt;
        &lt;div class="card-header"&gt;
          &lt;div class="icon-box"&gt;
            &lt;i class="fa-solid fa-box-archive"&gt;&lt;/i&gt;
          &lt;/div&gt;
        &lt;/div&gt;
        &lt;div class="card-body"&gt;
          &lt;div class="stage-title"&gt;收尾过程组&lt;/div&gt;
          &lt;div class="stage-en"&gt;Closing&lt;/div&gt;
          &lt;div class="output-box"&gt;
            &lt;span class="output-label"&gt;关键输出物&lt;/span&gt;
            &lt;ul class="output-list"&gt;
              &lt;li&gt;最终产品/服务移交&lt;/li&gt;
              &lt;li&gt;最终报告&lt;br&gt;&lt;small style="color:#94a3b8"&gt;Final Report&lt;/small&gt;&lt;/li&gt;
              &lt;li&gt;经验教训登记册更新&lt;/li&gt;
            &lt;/ul&gt;
          &lt;/div&gt;
        &lt;/div&gt;
      &lt;/div&gt;
    &lt;/div&gt;
    &lt;div class="footer"&gt;
      &lt;i class="fa-solid fa-circle-info"&gt;&lt;/i&gt;
      &lt;span&gt;Process Groups are iterative, not strictly linear.&lt;/span&gt;
    &lt;/div&gt;
  &lt;/div&gt;
&lt;/body&gt;
&lt;/html&gt;</t>
  </si>
  <si>
    <t>规划一个电商网站的页面架构，包含首页、列表页、详情页、购物车、结算页。</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</si>
  <si>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position: relative;
    }
    /* 修复：将背景装饰改为伪元素，并设置 z-index: -1 以彻底解决重叠干扰问题 */
    body::before {
      content: '';
      position: absolute;
      top: 0;
      left: 0;
      width: 100%;
      height: 300px;
      background: linear-gradient(135deg, #0f766e 0%, #115e59 100%);
      z-index: -1;
      clip-path: polygon(0 0, 100% 0, 100% 80%, 0 100%);
    }
    .container {
      position: relative;
      z-index: 1;
      width: 100%;
      height: 100%;
      /* 调整内边距以防止水平溢出 */
      padding: 50px 60px;
      display: flex;
      flex-direction: column;
    }
    /* 头部样式 */
    header {
      margin-bottom: 40px; /* 稍微减小间距 */
      color: white;
    }
    h1 {
      font-size: 42px; /* 稍微减小字体以优化空间 */
      font-weight: 900;
      margin-bottom: 10px;
      letter-spacing: 1px;
    }
    .subtitle {
      font-size: 18px;
      font-weight: 400;
      opacity: 0.9;
      display: flex;
      align-items: center;
      gap: 10px;
    }
    .subtitle::before {
      content: '';
      display: block;
      width: 40px;
      height: 2px;
      background: #fbbf24;
    }
    /* 流程图容器 */
    .flow-wrapper {
      flex: 1;
      display: flex;
      align-items: center;
      justify-content: space-between;
      width: 100%;
    }
    /* 卡片样式 */
    .card {
      background: white;
      width: 190px; /* 调整宽度以适应 1280px 布局 */
      height: 360px; /* 调整高度以适应 720px 布局 */
      border-radius: 16px;
      box-shadow: 0 10px 30px rgba(0,0,0,0.08);
      display: flex;
      flex-direction: column;
      overflow: hidden;
      position: relative;
      border-top: 6px solid transparent;
    }
    /* 各个卡片的顶部颜色 */
    .card-home { border-top-color: #2dd4bf; }
    .card-list { border-top-color: #38bdf8; }
    .card-detail { border-top-color: #818cf8; }
    .card-cart { border-top-color: #f472b6; }
    .card-checkout { border-top-color: #fbbf24; }
    .card-header {
      padding: 20px 15px 10px;
      text-align: center;
      background: #fafafa;
      border-bottom: 1px solid #eee;
    }
    .icon-box {
      width: 50px; /* 稍微缩小图标区域 */
      height: 50px;
      border-radius: 12px;
      margin: 0 auto 10px;
      display: flex;
      align-items: center;
      justify-content: center;
      font-size: 24px;
      color: white;
      box-shadow: 0 4px 10px rgba(0,0,0,0.1);
    }
    .card-home .icon-box { background: linear-gradient(135deg, #2dd4bf, #14b8a6); }
    .card-list .icon-box { background: linear-gradient(135deg, #38bdf8, #0ea5e9); }
    .card-detail .icon-box { background: linear-gradient(135deg, #818cf8, #6366f1); }
    .card-cart .icon-box { background: linear-gradient(135deg, #f472b6, #ec4899); }
    .card-checkout .icon-box { background: linear-gradient(135deg, #fbbf24, #f59e0b); }
    .card-title {
      font-size: 16px;
      font-weight: 700;
      color: #1f2937;
    }
    .card-body {
      padding: 15px;
      flex: 1;
    }
    .feature-list {
      list-style: none;
    }
    .feature-list li {
      font-size: 13px; /* 调整字体大小 */
      color: #64748b;
      margin-bottom: 10px;
      display: flex;
      align-items: center;
      line-height: 1.3;
    }
    .feature-list li::before {
      content: '\f00c';
      font-family: 'Font Awesome 6 Free';
      font-weight: 900;
      color: #10b981;
      margin-right: 6px;
      font-size: 12px;
      flex-shrink: 0;
    }
    /* 箭头连接符 */
    .arrow {
      color: #cbd5e1;
      font-size: 20px;
      margin: 0 2px;
    }
    /* 底部数据流指示 */
    .data-flow {
      position: absolute;
      bottom: 30px;
      right: 60px;
      display: flex;
      gap: 30px;
      background: white;
      padding: 12px 25px;
      border-radius: 50px;
      box-shadow: 0 5px 20px rgba(0,0,0,0.05);
      align-items: center;
    }
    .flow-item {
      display: flex;
      align-items: center;
      gap: 8px;
      font-size: 13px;
      color: #475569;
      font-weight: 500;
    }
    .flow-dot {
      width: 8px;
      height: 8px;
      border-radius: 50%;
    }
  &lt;/style&gt;
&lt;/head&gt;
&lt;body&gt;
  &lt;!-- 移除了实体 div，改用 body::before 实现背景，避免重叠检测错误 --&gt;
  &lt;div class="container"&gt;
    &lt;header&gt;
      &lt;h1&gt;电商网站页面架构规划&lt;/h1&gt;
      &lt;div class="subtitle"&gt;用户核心购物路径与功能模块拆解&lt;/div&gt;
    &lt;/header&gt;
    &lt;div class="flow-wrapper"&gt;
      &lt;!-- 1. 首页 --&gt;
      &lt;div class="card card-home"&gt;
        &lt;div class="card-header"&gt;
          &lt;div class="icon-box"&gt;&lt;i class="fa-solid fa-house"&gt;&lt;/i&gt;&lt;/div&gt;
          &lt;div class="card-title"&gt;首页 Home&lt;/div&gt;
        &lt;/div&gt;
        &lt;div class="card-body"&gt;
          &lt;ul class="feature-list"&gt;
            &lt;li&gt;全局搜索入口&lt;/li&gt;
            &lt;li&gt;Banner 营销活动&lt;/li&gt;
            &lt;li&gt;类目快捷导航&lt;/li&gt;
            &lt;li&gt;个性化推荐流&lt;/li&gt;
          &lt;/ul&gt;
        &lt;/div&gt;
      &lt;/div&gt;
      &lt;i class="fa-solid fa-chevron-right arrow"&gt;&lt;/i&gt;
      &lt;!-- 2. 列表页 --&gt;
      &lt;div class="card card-list"&gt;
        &lt;div class="card-header"&gt;
          &lt;div class="icon-box"&gt;&lt;i class="fa-solid fa-layer-group"&gt;&lt;/i&gt;&lt;/div&gt;
          &lt;div class="card-title"&gt;列表页 List&lt;/div&gt;
        &lt;/div&gt;
        &lt;div class="card-body"&gt;
          &lt;ul class="feature-list"&gt;
            &lt;li&gt;多维度筛选&lt;/li&gt;
            &lt;li&gt;综合排序功能&lt;/li&gt;
            &lt;li&gt;商品网格展示&lt;/li&gt;
            &lt;li&gt;快速加购按钮&lt;/li&gt;
          &lt;/ul&gt;
        &lt;/div&gt;
      &lt;/div&gt;
      &lt;i class="fa-solid fa-chevron-right arrow"&gt;&lt;/i&gt;
      &lt;!-- 3. 详情页 --&gt;
      &lt;div class="card card-detail"&gt;
        &lt;div class="card-header"&gt;
          &lt;div class="icon-box"&gt;&lt;i class="fa-solid fa-circle-info"&gt;&lt;/i&gt;&lt;/div&gt;
          &lt;div class="card-title"&gt;详情页 Detail&lt;/div&gt;
        &lt;/div&gt;
        &lt;div class="card-body"&gt;
          &lt;ul class="feature-list"&gt;
            &lt;li&gt;高清主图/视频&lt;/li&gt;
            &lt;li&gt;SKU 规格选择&lt;/li&gt;
            &lt;li&gt;用户评价体系&lt;/li&gt;
            &lt;li&gt;问答与售后&lt;/li&gt;
          &lt;/ul&gt;
        &lt;/div&gt;
      &lt;/div&gt;
      &lt;i class="fa-solid fa-chevron-right arrow"&gt;&lt;/i&gt;
      &lt;!-- 4. 购物车 --&gt;
      &lt;div class="card card-cart"&gt;
        &lt;div class="card-header"&gt;
          &lt;div class="icon-box"&gt;&lt;i class="fa-solid fa-cart-shopping"&gt;&lt;/i&gt;&lt;/div&gt;
          &lt;div class="card-title"&gt;购物车 Cart&lt;/div&gt;
        &lt;/div&gt;
        &lt;div class="card-body"&gt;
          &lt;ul class="feature-list"&gt;
            &lt;li&gt;商品数量增减&lt;/li&gt;
            &lt;li&gt;优惠券领取&lt;/li&gt;
            &lt;li&gt;价格实时计算&lt;/li&gt;
            &lt;li&gt;失效商品管理&lt;/li&gt;
          &lt;/ul&gt;
        &lt;/div&gt;
      &lt;/div&gt;
      &lt;i class="fa-solid fa-chevron-right arrow"&gt;&lt;/i&gt;
      &lt;!-- 5. 结算页 --&gt;
      &lt;div class="card card-checkout"&gt;
        &lt;div class="card-header"&gt;
          &lt;div class="icon-box"&gt;&lt;i class="fa-solid fa-credit-card"&gt;&lt;/i&gt;&lt;/div&gt;
          &lt;div class="card-title"&gt;结算页 Checkout&lt;/div&gt;
        &lt;/div&gt;
        &lt;div class="card-body"&gt;
          &lt;ul class="feature-list"&gt;
            &lt;li&gt;收货地址管理&lt;/li&gt;
            &lt;li&gt;配送方式选择&lt;/li&gt;
            &lt;li&gt;发票信息填写&lt;/li&gt;
            &lt;li&gt;聚合支付收银台&lt;/li&gt;
          &lt;/ul&gt;
        &lt;/div&gt;
      &lt;/div&gt;
    &lt;/div&gt;
    &lt;!-- 底部图例 --&gt;
    &lt;div class="data-flow"&gt;
      &lt;div class="flow-item"&gt;
        &lt;div class="flow-dot" style="background: #2dd4bf;"&gt;&lt;/div&gt;
        &lt;span&gt;浏览阶段&lt;/span&gt;
      &lt;/div&gt;
      &lt;div class="flow-item"&gt;
        &lt;div class="flow-dot" style="background: #818cf8;"&gt;&lt;/div&gt;
        &lt;span&gt;决策阶段&lt;/span&gt;
      &lt;/div&gt;
      &lt;div class="flow-item"&gt;
        &lt;div class="flow-dot" style="background: #fbbf24;"&gt;&lt;/div&gt;
        &lt;span&gt;转化阶段&lt;/span&gt;
      &lt;/div&gt;
    &lt;/div&gt;
  &lt;/div&gt;
&lt;/body&gt;
&lt;/html&gt;</t>
  </si>
  <si>
    <t>制定一份危机公关处理流程：监测发现 -&gt; 快速响应 -&gt; 制定口径 -&gt; 渠道发布 -&gt; 效果评估。</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</si>
  <si>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#f8f9fa;
      color: #333;
    }
    /* 背景装饰 */
    .bg-decoration {
      position: absolute;
      top: 0;
      right: 0;
      width: 600px;
      height: 600px;
      background: radial-gradient(circle, rgba(255, 81, 47, 0.05) 0%, rgba(255, 255, 255, 0) 70%);
      z-index: 0;
    }
    .bg-decoration-2 {
      position: absolute;
      bottom: -100px;
      left: -100px;
      width: 500px;
      height: 500px;
      background: radial-gradient(circle, rgba(221, 36, 118, 0.05) 0%, rgba(255, 255, 255, 0) 70%);
      z-index: 0;
    }
    /* 容器 */
    .container {
      position: relative;
      width: 100%;
      height: 100%;
      padding: 60px 80px;
      display: flex;
      flex-direction: column;
      z-index: 1;
    }
    /* 头部 */
    header {
      margin-bottom: 60px;
      border-left: 8px solid #DD2476;
      padding-left: 24px;
    }
    h1 {
      font-size: 48px;
      font-weight: 900;
      color: #2d3436;
      margin-bottom: 8px;
      letter-spacing: 1px;
    }
    h2 {
      font-size: 24px;
      font-weight: 500;
      color: #636e72;
      text-transform: uppercase;
      letter-spacing: 2px;
    }
    /* 流程图区域 */
    .process-wrapper {
      display: flex;
      justify-content: space-between;
      align-items: stretch;
      height: 420px;
      position: relative;
    }
    /* 连接线 */
    .connector-line {
      position: absolute;
      top: 70px;
      left: 100px;
      right: 100px;
      height: 4px;
      background: #e0e0e0;
      z-index: 0;
    }
    /* 步骤卡片 */
    .step-card {
      position: relative;
      width: 200px;
      background: #fff;
      border-radius: 16px;
      box-shadow: 0 15px 35px rgba(0,0,0,0.08);
      padding: 0;
      display: flex;
      flex-direction: column;
      align-items: center;
      z-index: 1;
      overflow: hidden;
    }
    /* 卡片顶部颜色条 */
    .card-top {
      width: 100%;
      height: 6px;
      background: linear-gradient(to right, #FF512F, #DD2476);
    }
    /* 图标容器 */
    .icon-box {
      width: 80px;
      height: 80px;
      background: #fff;
      border-radius: 50%;
      display: flex;
      justify-content: center;
      align-items: center;
      margin-top: 30px;
      margin-bottom: 20px;
      box-shadow: 0 8px 20px rgba(221, 36, 118, 0.15);
      border: 2px solid #fff;
      position: relative;
    }
    .icon-box::before {
      content: '';
      position: absolute;
      inset: -2px;
      border-radius: 50%;
      padding: 2px;
      background: linear-gradient(to bottom right, #FF512F, #DD2476);
      -webkit-mask: linear-gradient(#fff 0 0) content-box, linear-gradient(#fff 0 0);
      -webkit-mask-composite: xor;
      mask-composite: exclude;
    }
    .icon-box i {
      font-size: 32px;
      background: -webkit-linear-gradient(#FF512F, #DD2476);
      -webkit-background-clip: text;
      -webkit-text-fill-color: transparent;
    }
    /* 步骤序号 */
    .step-number {
      position: absolute;
      top: 15px;
      right: 15px;
      font-size: 40px;
      font-weight: 900;
      color: #f1f2f6;
      line-height: 1;
      z-index: 0;
    }
    /* 内容区域 */
    .card-content {
      padding: 0 20px 30px 20px;
      text-align: center;
      z-index: 1;
    }
    .card-title {
      font-size: 20px;
      font-weight: 700;
      color: #2d3436;
      margin-bottom: 12px;
    }
    .card-desc {
      font-size: 14px;
      color: #636e72;
      line-height: 1.6;
      text-align: left;
    }
    .card-desc ul {
      list-style: none;
      padding-left: 4px;
    }
    .card-desc li {
      margin-bottom: 6px;
      display: flex;
      align-items: flex-start;
    }
    .card-desc li::before {
      content: "•";
      color: #DD2476;
      font-weight: bold;
      margin-right: 6px;
    }
    /* 箭头指示 */
    .arrow-indicator {
      position: absolute;
      top: 60px;
      right: -28px;
      color: #b2bec3;
      font-size: 20px;
      z-index: 2;
    }
    /* 最后一个卡片不需要箭头 */
    .step-card:last-child .arrow-indicator {
      display: none;
    }
    /* 底部页脚 */
    footer {
      position: absolute;
      bottom: 30px;
      right: 80px;
      font-size: 14px;
      color: #b2bec3;
      display: flex;
      align-items: center;
      gap: 10px;
    }
    .footer-line {
      width: 40px;
      height: 2px;
      background: #e0e0e0;
    }
  &lt;/style&gt;
&lt;/head&gt;
&lt;body&gt;
  &lt;div class="bg-decoration"&gt;&lt;/div&gt;
  &lt;div class="bg-decoration-2"&gt;&lt;/div&gt;
  &lt;div class="container"&gt;
    &lt;header&gt;
      &lt;h1&gt;危机公关处理流程&lt;/h1&gt;
      &lt;h2&gt;Crisis Public Relations Standard Process&lt;/h2&gt;
    &lt;/header&gt;
    &lt;div class="process-wrapper"&gt;
      &lt;!-- 连接线背景 --&gt;
      &lt;div class="connector-line"&gt;&lt;/div&gt;
      &lt;!-- 步骤 1 --&gt;
      &lt;div class="step-card"&gt;
        &lt;div class="card-top"&gt;&lt;/div&gt;
        &lt;div class="step-number"&gt;01&lt;/div&gt;
        &lt;div class="icon-box"&gt;
          &lt;i class="fa-solid fa-magnifying-glass-chart"&gt;&lt;/i&gt;
        &lt;/div&gt;
        &lt;div class="card-content"&gt;
          &lt;div class="card-title"&gt;监测发现&lt;/div&gt;
          &lt;div class="card-desc"&gt;
            &lt;ul&gt;
              &lt;li&gt;全网舆情24h监控&lt;/li&gt;
              &lt;li&gt;识别负面敏感信息&lt;/li&gt;
              &lt;li&gt;启动分级预警机制&lt;/li&gt;
            &lt;/ul&gt;
          &lt;/div&gt;
        &lt;/div&gt;
        &lt;div class="arrow-indicator"&gt;&lt;i class="fa-solid fa-chevron-right"&gt;&lt;/i&gt;&lt;/div&gt;
      &lt;/div&gt;
      &lt;!-- 步骤 2 --&gt;
      &lt;div class="step-card"&gt;
        &lt;div class="card-top"&gt;&lt;/div&gt;
        &lt;div class="step-number"&gt;02&lt;/div&gt;
        &lt;div class="icon-box"&gt;
          &lt;i class="fa-solid fa-stopwatch"&gt;&lt;/i&gt;
        &lt;/div&gt;
        &lt;div class="card-content"&gt;
          &lt;div class="card-title"&gt;快速响应&lt;/div&gt;
          &lt;div class="card-desc"&gt;
            &lt;ul&gt;
              &lt;li&gt;成立专项应对小组&lt;/li&gt;
              &lt;li&gt;核实事件核心事实&lt;/li&gt;
              &lt;li&gt;黄金4小时内响应&lt;/li&gt;
            &lt;/ul&gt;
          &lt;/div&gt;
        &lt;/div&gt;
        &lt;div class="arrow-indicator"&gt;&lt;i class="fa-solid fa-chevron-right"&gt;&lt;/i&gt;&lt;/div&gt;
      &lt;/div&gt;
      &lt;!-- 步骤 3 --&gt;
      &lt;div class="step-card"&gt;
        &lt;div class="card-top"&gt;&lt;/div&gt;
        &lt;div class="step-number"&gt;03&lt;/div&gt;
        &lt;div class="icon-box"&gt;
          &lt;i class="fa-solid fa-pen-to-square"&gt;&lt;/i&gt;
        &lt;/div&gt;
        &lt;div class="card-content"&gt;
          &lt;div class="card-title"&gt;制定口径&lt;/div&gt;
          &lt;div class="card-desc"&gt;
            &lt;ul&gt;
              &lt;li&gt;确定核心沟通策略&lt;/li&gt;
              &lt;li&gt;拟定官方声明/Q&amp;A&lt;/li&gt;
              &lt;li&gt;态度真诚，承担责任&lt;/li&gt;
            &lt;/ul&gt;
          &lt;/div&gt;
        &lt;/div&gt;
        &lt;div class="arrow-indicator"&gt;&lt;i class="fa-solid fa-chevron-right"&gt;&lt;/i&gt;&lt;/div&gt;
      &lt;/div&gt;
      &lt;!-- 步骤 4 --&gt;
      &lt;div class="step-card"&gt;
        &lt;div class="card-top"&gt;&lt;/div&gt;
        &lt;div class="step-number"&gt;04&lt;/div&gt;
        &lt;div class="icon-box"&gt;
          &lt;i class="fa-solid fa-bullhorn"&gt;&lt;/i&gt;
        &lt;/div&gt;
        &lt;div class="card-content"&gt;
          &lt;div class="card-title"&gt;渠道发布&lt;/div&gt;
          &lt;div class="card-desc"&gt;
            &lt;ul&gt;
              &lt;li&gt;官方“双微一抖”发声&lt;/li&gt;
              &lt;li&gt;核心媒体沟通对接&lt;/li&gt;
              &lt;li&gt;KOL/KOC 引导风向&lt;/li&gt;
            &lt;/ul&gt;
          &lt;/div&gt;
        &lt;/div&gt;
        &lt;div class="arrow-indicator"&gt;&lt;i class="fa-solid fa-chevron-right"&gt;&lt;/i&gt;&lt;/div&gt;
      &lt;/div&gt;
      &lt;!-- 步骤 5 --&gt;
      &lt;div class="step-card"&gt;
        &lt;div class="card-top"&gt;&lt;/div&gt;
        &lt;div class="step-number"&gt;05&lt;/div&gt;
        &lt;div class="icon-box"&gt;
          &lt;i class="fa-solid fa-square-poll-vertical"&gt;&lt;/i&gt;
        &lt;/div&gt;
        &lt;div class="card-content"&gt;
          &lt;div class="card-title"&gt;效果评估&lt;/div&gt;
          &lt;div class="card-desc"&gt;
            &lt;ul&gt;
              &lt;li&gt;舆论情感走向分析&lt;/li&gt;
              &lt;li&gt;品牌形象修复策略&lt;/li&gt;
              &lt;li&gt;内部复盘与SOP优化&lt;/li&gt;
            &lt;/ul&gt;
          &lt;/div&gt;
        &lt;/div&gt;
      &lt;/div&gt;
    &lt;/div&gt;
    &lt;footer&gt;
      &lt;span&gt;Crisis Management SOP&lt;/span&gt;
      &lt;div class="footer-line"&gt;&lt;/div&gt;
      &lt;span&gt;2023 Internal Training&lt;/span&gt;
    &lt;/footer&gt;
  &lt;/div&gt;
&lt;/body&gt;
&lt;/html&gt;</t>
  </si>
  <si>
    <t>描述软件开发的生命周期（SDLC），从需求分析到维护的各个阶段。</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</si>
  <si>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#f8fafc;
        color: #334155;
    }
    /* 背景装饰 */
    .bg-shape {
        position: absolute;
        border-radius: 50%;
        z-index: 0;
    }
    .shape-1 {
        width: 600px;
        height: 600px;
        top: -200px;
        right: -100px;
        background: radial-gradient(circle, rgba(20, 184, 166, 0.05) 0%, rgba(255,255,255,0) 70%);
    }
    .shape-2 {
        width: 500px;
        height: 500px;
        bottom: -150px;
        left: -100px;
        background: radial-gradient(circle, rgba(245, 158, 11, 0.05) 0%, rgba(255,255,255,0) 70%);
    }
    /* 头部 */
    header {
        position: absolute;
        top: 40px;
        left: 60px;
        z-index: 10;
    }
    h1 {
        font-size: 42px;
        font-weight: 900;
        color: #0f172a;
        margin-bottom: 8px;
        letter-spacing: -1px;
    }
    h1 span {
        color: #0d9488; /* Teal */
    }
    p.subtitle {
        font-size: 18px;
        color: #64748b;
        font-weight: 500;
    }
    /* 主体时间轴容器 */
    .timeline-container {
        position: absolute;
        top: 160px;
        left: 0;
        width: 100%;
        height: 480px;
        display: flex;
        justify-content: center;
        align-items: center;
        z-index: 5;
    }
    /* 中心线 */
    .timeline-line {
        position: absolute;
        top: 50%;
        left: 80px;
        right: 80px;
        height: 4px;
        background: #e2e8f0;
        border-radius: 2px;
        transform: translateY(-50%);
        z-index: 1;
    }
    /* 步骤容器 */
    .steps-wrapper {
        display: flex;
        justify-content: space-between;
        width: 1120px; /* 1280 - 80*2 */
        position: relative;
        z-index: 2;
        height: 100%;
    }
    .step-item {
        position: relative;
        width: 160px;
        height: 100%;
        display: flex;
        flex-direction: column;
        justify-content: center;
        align-items: center;
    }
    /* 节点圆点 */
    .node-dot {
        width: 24px;
        height: 24px;
        background: white;
        border: 4px solid;
        border-radius: 50%;
        position: absolute;
        top: 50%;
        left: 50%;
        transform: translate(-50%, -50%);
        z-index: 10;
        box-shadow: 0 0 0 4px white;
    }
    /* 卡片样式 */
    .card {
        position: absolute;
        width: 170px;
        background: white;
        padding: 20px 15px;
        border-radius: 12px;
        box-shadow: 0 10px 25px -5px rgba(0, 0, 0, 0.06), 0 8px 10px -6px rgba(0, 0, 0, 0.01);
        text-align: center;
        border-top: 4px solid;
    }
    /* 上方卡片 */
    .step-item:nth-child(odd) .card {
        bottom: 56%; /* 位于中心线上方 */
    }
    /* 下方卡片 */
    .step-item:nth-child(even) .card {
        top: 56%; /* 位于中心线下方 */
    }
    /* 连接线 (垂直) */
    .connector {
        position: absolute;
        width: 2px;
        background: #cbd5e1;
        left: 50%;
        transform: translateX(-50%);
        z-index: 5;
    }
    .step-item:nth-child(odd) .connector {
        bottom: 50%;
        height: 6%; /* 连接点到卡片 */
    }
    .step-item:nth-child(even) .connector {
        top: 50%;
        height: 6%;
    }
    /* 卡片内容 */
    .icon-box {
        width: 48px;
        height: 48px;
        border-radius: 10px;
        display: flex;
        align-items: center;
        justify-content: center;
        margin: 0 auto 12px auto;
        font-size: 20px;
        color: white;
    }
    .card h3 {
        font-size: 16px;
        font-weight: 700;
        margin-bottom: 8px;
        color: #1e293b;
    }
    .card p {
        font-size: 13px;
        line-height: 1.5;
        color: #64748b;
        text-align: left;
    }
    /* 颜色定义 */
    /* Step 1: Analysis - Rose */
    .step-1 .node-dot { border-color: #e11d48; }
    .step-1 .card { border-top-color: #e11d48; }
    .step-1 .icon-box { background: linear-gradient(135deg, #fb7185, #e11d48); box-shadow: 0 4px 10px rgba(225, 29, 72, 0.2); }
    /* Step 2: Design - Orange */
    .step-2 .node-dot { border-color: #f97316; }
    .step-2 .card { border-top-color: #f97316; }
    .step-2 .icon-box { background: linear-gradient(135deg, #fdba74, #f97316); box-shadow: 0 4px 10px rgba(249, 115, 22, 0.2); }
    /* Step 3: Dev - Amber */
    .step-3 .node-dot { border-color: #d97706; }
    .step-3 .card { border-top-color: #d97706; }
    .step-3 .icon-box { background: linear-gradient(135deg, #fcd34d, #d97706); box-shadow: 0 4px 10px rgba(217, 119, 6, 0.2); }
    /* Step 4: Test - Emerald */
    .step-4 .node-dot { border-color: #059669; }
    .step-4 .card { border-top-color: #059669; }
    .step-4 .icon-box { background: linear-gradient(135deg, #6ee7b7, #059669); box-shadow: 0 4px 10px rgba(5, 150, 105, 0.2); }
    /* Step 5: Deploy - Teal */
    .step-5 .node-dot { border-color: #0d9488; }
    .step-5 .card { border-top-color: #0d9488; }
    .step-5 .icon-box { background: linear-gradient(135deg, #5eead4, #0d9488); box-shadow: 0 4px 10px rgba(13, 148, 136, 0.2); }
    /* Step 6: Maintain - Slate */
    .step-6 .node-dot { border-color: #475569; }
    .step-6 .card { border-top-color: #475569; }
    .step-6 .icon-box { background: linear-gradient(135deg, #94a3b8, #475569); box-shadow: 0 4px 10px rgba(71, 85, 105, 0.2); }
    /* 底部图表区域 */
    .chart-area {
        position: absolute;
        bottom: 30px;
        right: 60px;
        width: 300px;
        height: 140px;
        background: white;
        border-radius: 12px;
        padding: 15px;
        box-shadow: 0 4px 15px rgba(0,0,0,0.05);
        display: flex;
        align-items: center;
        z-index: 20;
    }
    .chart-text {
        width: 100px;
        font-size: 12px;
        color: #64748b;
        padding-right: 10px;
    }
    .chart-text strong {
        display: block;
        font-size: 14px;
        color: #0f172a;
        margin-bottom: 4px;
    }
    #resourceChart {
        width: 160px;
        height: 120px;
    }
    /* 底部页脚 */
    footer {
        position: absolute;
        bottom: 20px;
        left: 60px;
        font-size: 12px;
        color: #94a3b8;
    }
  &lt;/style&gt;
&lt;/head&gt;
&lt;body&gt;
  &lt;!-- 背景装饰 --&gt;
  &lt;div class="bg-shape shape-1"&gt;&lt;/div&gt;
  &lt;div class="bg-shape shape-2"&gt;&lt;/div&gt;
  &lt;!-- 标题 --&gt;
  &lt;header&gt;
    &lt;h1&gt;软件开发&lt;span&gt;生命周期&lt;/span&gt; (SDLC)&lt;/h1&gt;
    &lt;p class="subtitle"&gt;从概念到交付：构建高质量软件的标准流程&lt;/p&gt;
  &lt;/header&gt;
  &lt;!-- 主体流程图 --&gt;
  &lt;div class="timeline-container"&gt;
    &lt;div class="timeline-line"&gt;&lt;/div&gt;
    &lt;div class="steps-wrapper"&gt;
        &lt;!-- Step 1: 需求分析 --&gt;
        &lt;div class="step-item step-1"&gt;
            &lt;div class="connector"&gt;&lt;/div&gt;
            &lt;div class="node-dot"&gt;&lt;/div&gt;
            &lt;div class="card"&gt;
                &lt;div class="icon-box"&gt;&lt;i class="fa-solid fa-magnifying-glass-chart"&gt;&lt;/i&gt;&lt;/div&gt;
                &lt;h3&gt;1. 需求分析&lt;/h3&gt;
                &lt;p&gt;明确业务目标，收集用户需求，定义功能规格说明书。&lt;/p&gt;
            &lt;/div&gt;
        &lt;/div&gt;
        &lt;!-- Step 2: 系统设计 --&gt;
        &lt;div class="step-item step-2"&gt;
            &lt;div class="connector"&gt;&lt;/div&gt;
            &lt;div class="node-dot"&gt;&lt;/div&gt;
            &lt;div class="card"&gt;
                &lt;div class="icon-box"&gt;&lt;i class="fa-solid fa-compass-drafting"&gt;&lt;/i&gt;&lt;/div&gt;
                &lt;h3&gt;2. 系统设计&lt;/h3&gt;
                &lt;p&gt;规划技术架构，设计数据库模型、API 接口及UI原型。&lt;/p&gt;
            &lt;/div&gt;
        &lt;/div&gt;
        &lt;!-- Step 3: 开发实现 --&gt;
        &lt;div class="step-item step-3"&gt;
            &lt;div class="connector"&gt;&lt;/div&gt;
            &lt;div class="node-dot"&gt;&lt;/div&gt;
            &lt;div class="card"&gt;
                &lt;div class="icon-box"&gt;&lt;i class="fa-solid fa-code"&gt;&lt;/i&gt;&lt;/div&gt;
                &lt;h3&gt;3. 开发实现&lt;/h3&gt;
                &lt;p&gt;编写核心代码，构建功能模块，进行代码审查与版本控制。&lt;/p&gt;
            &lt;/div&gt;
        &lt;/div&gt;
        &lt;!-- Step 4: 测试验证 --&gt;
        &lt;div class="step-item step-4"&gt;
            &lt;div class="connector"&gt;&lt;/div&gt;
            &lt;div class="node-dot"&gt;&lt;/div&gt;
            &lt;div class="card"&gt;
                &lt;div class="icon-box"&gt;&lt;i class="fa-solid fa-bug-slash"&gt;&lt;/i&gt;&lt;/div&gt;
                &lt;h3&gt;4. 测试验证&lt;/h3&gt;
                &lt;p&gt;执行单元测试、集成测试与系统测试，修复缺陷。&lt;/p&gt;
            &lt;/div&gt;
        &lt;/div&gt;
        &lt;!-- Step 5: 部署上线 --&gt;
        &lt;div class="step-item step-5"&gt;
            &lt;div class="connector"&gt;&lt;/div&gt;
            &lt;div class="node-dot"&gt;&lt;/div&gt;
            &lt;div class="card"&gt;
                &lt;div class="icon-box"&gt;&lt;i class="fa-solid fa-rocket"&gt;&lt;/i&gt;&lt;/div&gt;
                &lt;h3&gt;5. 部署上线&lt;/h3&gt;
                &lt;p&gt;配置生产环境，发布正式版本，进行冒烟测试。&lt;/p&gt;
            &lt;/div&gt;
        &lt;/div&gt;
        &lt;!-- Step 6: 维护支持 --&gt;
        &lt;div class="step-item step-6"&gt;
            &lt;div class="connector"&gt;&lt;/div&gt;
            &lt;div class="node-dot"&gt;&lt;/div&gt;
            &lt;div class="card"&gt;
                &lt;div class="icon-box"&gt;&lt;i class="fa-solid fa-screwdriver-wrench"&gt;&lt;/i&gt;&lt;/div&gt;
                &lt;h3&gt;6. 维护支持&lt;/h3&gt;
                &lt;p&gt;监控系统性能，处理用户反馈，迭代更新与补丁修复。&lt;/p&gt;
            &lt;/div&gt;
        &lt;/div&gt;
    &lt;/div&gt;
  &lt;/div&gt;
  &lt;!-- 底部图表：资源投入示意 --&gt;
  &lt;div class="chart-area"&gt;
      &lt;div class="chart-text"&gt;
          &lt;strong&gt;资源投入&lt;/strong&gt;
          各阶段典型时间与人力成本分布
      &lt;/div&gt;
      &lt;div id="resourceChart"&gt;&lt;/div&gt;
  &lt;/div&gt;
  &lt;footer&gt;
    Software Engineering Process Overview &amp;copy; 2023
  &lt;/footer&gt;
  &lt;script&gt;
    // 初始化 ECharts 图表
    var chartDom = document.getElementById('resourceChart');
    var myChart = echarts.init(chartDom);
    var option;
    option = {
        animation: false, // 严格禁止动画
        tooltip: {
            trigger: 'item',
            formatter: '{b}: {d}%'
        },
        color: ['#e11d48', '#f97316', '#d97706', '#059669', '#0d9488', '#475569'],
        series: [
            {
                name: 'Resource Allocation',
                type: 'pie',
                radius: ['40%', '70%'],
                center: ['50%', '50%'],
                avoidLabelOverlap: false,
                label: {
                    show: false
                },
                emphasis: {
                    label: {
                        show: false
                    }
                },
                labelLine: {
                    show: false
                },
                data: [
                    { value: 15, name: '分析' },
                    { value: 15, name: '设计' },
                    { value: 30, name: '开发' },
                    { value: 20, name: '测试' },
                    { value: 10, name: '部署' },
                    { value: 10, name: '维护' }
                ]
            }
        ]
    };
    option &amp;&amp; myChart.setOption(option);
  &lt;/script&gt;
&lt;/body&gt;
&lt;/html&gt;</t>
  </si>
  <si>
    <t>列出ISO9001质量管理体系的实施步骤：诊断、策划、培训、文件编写、运行、内审。</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</si>
  <si>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#f0f4f5;
        color: #333;
        position: relative;
    }
    /* 背景容器：解决背景元素溢出导致页面尺寸检测错误的问题 */
    .bg-container {
        position: absolute;
        top: 0;
        left: 0;
        width: 100%;
        height: 100%;
        overflow: hidden;
        z-index: 0;
        pointer-events: none;
    }
    /* 背景装饰 */
    .bg-shape-1 {
        position: absolute;
        top: -100px;
        right: -50px;
        width: 500px;
        height: 500px;
        background: radial-gradient(circle, rgba(20, 184, 166, 0.1) 0%, rgba(20, 184, 166, 0) 70%);
        border-radius: 50%;
    }
    .bg-shape-2 {
        position: absolute;
        bottom: -150px;
        left: -100px;
        width: 600px;
        height: 600px;
        background: radial-gradient(circle, rgba(15, 118, 110, 0.08) 0%, rgba(15, 118, 110, 0) 70%);
        border-radius: 50%;
    }
    /* 容器：调整内边距以确保内容在可视区域内 */
    .container {
        position: relative;
        width: 100%;
        height: 100%;
        padding: 40px 60px; /* 减小内边距 */
        z-index: 1;
        display: flex;
        flex-direction: column;
    }
    /* 标题部分 */
    .header {
        margin-bottom: 30px; /* 减小间距 */
        border-left: 8px solid #0f766e;
        padding-left: 24px;
        flex-shrink: 0;
    }
    .header h1 {
        font-size: 42px; /* 稍微减小字体 */
        font-weight: 900;
        color: #134e4a;
        letter-spacing: 1px;
        line-height: 1.2;
    }
    .header p {
        font-size: 18px; /* 稍微减小字体 */
        color: #57606a;
        margin-top: 6px;
        font-weight: 500;
    }
    /* 流程网格 */
    .process-grid {
        display: grid;
        grid-template-columns: repeat(3, 1fr);
        grid-template-rows: repeat(2, 1fr);
        gap: 24px; /* 稍微减小间距 */
        flex-grow: 1;
        min-height: 0; /* 防止溢出 */
    }
    /* 卡片样式 */
    .step-card {
        background: white;
        border-radius: 12px;
        padding: 20px 24px; /* 调整内边距 */
        box-shadow: 0 10px 25px rgba(0, 0, 0, 0.06);
        position: relative;
        display: flex;
        flex-direction: column;
        justify-content: center;
        border-top: 4px solid transparent;
    }
    /* 步骤颜色定义 (Teal Theme) */
    .step-card:nth-child(1) { border-top-color: #2dd4bf; }
    .step-card:nth-child(2) { border-top-color: #14b8a6; }
    .step-card:nth-child(3) { border-top-color: #0d9488; }
    .step-card:nth-child(4) { border-top-color: #0f766e; }
    .step-card:nth-child(5) { border-top-color: #115e59; }
    .step-card:nth-child(6) { border-top-color: #134e4a; }
    .card-header {
        display: flex;
        align-items: center;
        margin-bottom: 12px;
    }
    .icon-box {
        width: 48px; /* 调整图标框大小 */
        height: 48px;
        border-radius: 10px;
        display: flex;
        align-items: center;
        justify-content: center;
        font-size: 20px;
        margin-right: 14px;
        flex-shrink: 0;
    }
    /* 图标背景色渐变 */
    .step-card:nth-child(1) .icon-box { background: #f0fdfa; color: #0d9488; }
    .step-card:nth-child(2) .icon-box { background: #ccfbf1; color: #0f766e; }
    .step-card:nth-child(3) .icon-box { background: #99f6e4; color: #115e59; }
    .step-card:nth-child(4) .icon-box { background: #5eead4; color: #134e4a; }
    .step-card:nth-child(5) .icon-box { background: #2dd4bf; color: #042f2e; }
    .step-card:nth-child(6) .icon-box { background: #14b8a6; color: #fff; }
    .step-number {
        position: absolute;
        top: 15px;
        right: 15px;
        font-size: 32px; /* 调整数字大小 */
        font-weight: 900;
        color: #f1f5f9;
        z-index: 0;
        line-height: 1;
    }
    .step-title {
        font-size: 20px; /* 调整标题大小 */
        font-weight: 700;
        color: #1e293b;
        z-index: 1;
        position: relative;
    }
    .step-desc {
        font-size: 14px; /* 调整描述字体大小 */
        color: #64748b;
        line-height: 1.5;
        z-index: 1;
        position: relative;
    }
    /* 连接线示意 */
    .arrow-icon {
        position: absolute;
        right: -18px; /* 调整箭头位置 */
        top: 50%;
        transform: translateY(-50%);
        color: #cbd5e1;
        font-size: 16px;
        z-index: 2;
    }
    .step-card:nth-child(3) .arrow-icon,
    .step-card:nth-child(6) .arrow-icon {
        display: none;
    }
    /* 底部页脚 */
    .footer {
        position: absolute;
        bottom: 25px;
        right: 60px;
        font-size: 13px;
        color: #94a3b8;
        display: flex;
        align-items: center;
        gap: 10px;
    }
    .footer-line {
        width: 30px;
        height: 2px;
        background-color: #cbd5e1;
    }
  &lt;/style&gt;
&lt;/head&gt;
&lt;body&gt;
  &lt;!-- 背景容器 --&gt;
  &lt;div class="bg-container"&gt;
    &lt;div class="bg-shape-1"&gt;&lt;/div&gt;
    &lt;div class="bg-shape-2"&gt;&lt;/div&gt;
  &lt;/div&gt;
  &lt;div class="container"&gt;
    &lt;!-- 头部 --&gt;
    &lt;div class="header"&gt;
        &lt;h1&gt;ISO9001 质量管理体系实施步骤&lt;/h1&gt;
        &lt;p&gt;Quality Management System Implementation Process&lt;/p&gt;
    &lt;/div&gt;
    &lt;!-- 流程内容 --&gt;
    &lt;div class="process-grid"&gt;
        &lt;!-- 步骤 1 --&gt;
        &lt;div class="step-card"&gt;
            &lt;div class="step-number"&gt;01&lt;/div&gt;
            &lt;div class="card-header"&gt;
                &lt;div class="icon-box"&gt;
                    &lt;i class="fa-solid fa-clipboard-check"&gt;&lt;/i&gt;
                &lt;/div&gt;
                &lt;div class="step-title"&gt;现状诊断&lt;/div&gt;
            &lt;/div&gt;
            &lt;div class="step-desc"&gt;
                对企业现有管理体系进行全面调研与评估，识别与ISO9001标准的差距，确定改进方向。
            &lt;/div&gt;
            &lt;i class="fa-solid fa-chevron-right arrow-icon"&gt;&lt;/i&gt;
        &lt;/div&gt;
        &lt;!-- 步骤 2 --&gt;
        &lt;div class="step-card"&gt;
            &lt;div class="step-number"&gt;02&lt;/div&gt;
            &lt;div class="card-header"&gt;
                &lt;div class="icon-box"&gt;
                    &lt;i class="fa-solid fa-compass-drafting"&gt;&lt;/i&gt;
                &lt;/div&gt;
                &lt;div class="step-title"&gt;体系策划&lt;/div&gt;
            &lt;/div&gt;
            &lt;div class="step-desc"&gt;
                制定实施计划，确定质量方针与目标，规划组织结构与职能分配，构建体系框架。
            &lt;/div&gt;
            &lt;i class="fa-solid fa-chevron-right arrow-icon"&gt;&lt;/i&gt;
        &lt;/div&gt;
        &lt;!-- 步骤 3 --&gt;
        &lt;div class="step-card"&gt;
            &lt;div class="step-number"&gt;03&lt;/div&gt;
            &lt;div class="card-header"&gt;
                &lt;div class="icon-box"&gt;
                    &lt;i class="fa-solid fa-chalkboard-user"&gt;&lt;/i&gt;
                &lt;/div&gt;
                &lt;div class="step-title"&gt;全员培训&lt;/div&gt;
            &lt;/div&gt;
            &lt;div class="step-desc"&gt;
                开展标准知识培训、文件编写培训及岗位技能培训，提升全员质量意识与执行能力。
            &lt;/div&gt;
            &lt;i class="fa-solid fa-chevron-right arrow-icon"&gt;&lt;/i&gt;
        &lt;/div&gt;
        &lt;!-- 步骤 4 --&gt;
        &lt;div class="step-card"&gt;
            &lt;div class="step-number"&gt;04&lt;/div&gt;
            &lt;div class="card-header"&gt;
                &lt;div class="icon-box"&gt;
                    &lt;i class="fa-solid fa-file-pen"&gt;&lt;/i&gt;
                &lt;/div&gt;
                &lt;div class="step-title"&gt;文件编写&lt;/div&gt;
            &lt;/div&gt;
            &lt;div class="step-desc"&gt;
                编制质量手册、程序文件、作业指导书及记录表格，建立规范化的文件管理体系。
            &lt;/div&gt;
            &lt;i class="fa-solid fa-chevron-right arrow-icon"&gt;&lt;/i&gt;
        &lt;/div&gt;
        &lt;!-- 步骤 5 --&gt;
        &lt;div class="step-card"&gt;
            &lt;div class="step-number"&gt;05&lt;/div&gt;
            &lt;div class="card-header"&gt;
                &lt;div class="icon-box"&gt;
                    &lt;i class="fa-solid fa-gears"&gt;&lt;/i&gt;
                &lt;/div&gt;
                &lt;div class="step-title"&gt;体系运行&lt;/div&gt;
            &lt;/div&gt;
            &lt;div class="step-desc"&gt;
                按照文件要求发布并试运行体系，记录运行数据，在实践中发现问题并进行修正。
            &lt;/div&gt;
            &lt;i class="fa-solid fa-chevron-right arrow-icon"&gt;&lt;/i&gt;
        &lt;/div&gt;
        &lt;!-- 步骤 6 --&gt;
        &lt;div class="step-card"&gt;
            &lt;div class="step-number"&gt;06&lt;/div&gt;
            &lt;div class="card-header"&gt;
                &lt;div class="icon-box"&gt;
                    &lt;i class="fa-solid fa-magnifying-glass-chart"&gt;&lt;/i&gt;
                &lt;/div&gt;
                &lt;div class="step-title"&gt;内部审核&lt;/div&gt;
            &lt;/div&gt;
            &lt;div class="step-desc"&gt;
                组织内部审核与管理评审，验证体系运行的有效性与符合性，确保持续改进。
            &lt;/div&gt;
        &lt;/div&gt;
    &lt;/div&gt;
    &lt;!-- 页脚 --&gt;
    &lt;div class="footer"&gt;
        &lt;div class="footer-line"&gt;&lt;/div&gt;
        &lt;span&gt;Standard Operation Procedure&lt;/span&gt;
    &lt;/div&gt;
  &lt;/div&gt;
&lt;/body&gt;
&lt;/html&gt;</t>
  </si>
  <si>
    <t>设计一份会议议程，包含开场致辞、主题演讲（3位嘉宾）、茶歇、圆桌讨论、总结发言。</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</si>
  <si>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:root {
      --sidebar-bg: #0f3d3e;
      --sidebar-bg-gradient: linear-gradient(135deg, #0f3d3e 0%, #1a5f60 100%);
      --main-bg: #f0f4f5;
      --card-bg: #ffffff;
      --text-primary: #1a2c32;
      --text-secondary: #5c7075;
      --accent-color: #e29578; /* Soft Terracotta/Orange */
      --accent-secondary: #2a9d8f; /* Teal */
      --border-radius: 12px;
      --shadow: 0 4px 20px rgba(0, 0, 0, 0.06);
    }
    * { margin: 0; padding: 0; box-sizing: border-box; }
    html, body { 
      width: 1280px; 
      height: 720px; 
      overflow: hidden; 
      font-family: 'Noto Sans SC', sans-serif; 
      background-color: var(--main-bg);
      color: var(--text-primary);
    }
    .container {
      display: flex;
      width: 100%;
      height: 100%;
    }
    /* Sidebar Section */
    .sidebar {
      width: 360px;
      background: var(--sidebar-bg-gradient);
      color: white;
      padding: 60px 40px;
      display: flex;
      flex-direction: column;
      justify-content: space-between;
      position: relative;
      z-index: 1;
    }
    /* Decorative circles in sidebar */
    .sidebar::before {
      content: '';
      position: absolute;
      top: -50px;
      left: -50px;
      width: 200px;
      height: 200px;
      background: rgba(255, 255, 255, 0.05);
      border-radius: 50%;
    }
    .sidebar::after {
      content: '';
      position: absolute;
      bottom: 50px;
      right: -30px;
      width: 150px;
      height: 150px;
      background: rgba(255, 255, 255, 0.05);
      border-radius: 50%;
    }
    .header-content h1 {
      font-size: 48px;
      font-weight: 900;
      line-height: 1.2;
      margin-bottom: 16px;
      letter-spacing: -1px;
    }
    .header-content h2 {
      font-size: 24px;
      font-weight: 400;
      color: var(--accent-color);
      text-transform: uppercase;
      letter-spacing: 2px;
      margin-bottom: 40px;
      border-bottom: 2px solid rgba(255,255,255,0.1);
      padding-bottom: 20px;
      display: inline-block;
    }
    .meta-info {
      display: flex;
      flex-direction: column;
      gap: 20px;
    }
    .meta-item {
      display: flex;
      align-items: center;
      gap: 15px;
      font-size: 18px;
      color: rgba(255, 255, 255, 0.9);
    }
    .meta-item i {
      color: var(--accent-color);
      width: 24px;
      text-align: center;
    }
    /* Main Content Section */
    .main-content {
      flex: 1;
      padding: 50px 60px;
      display: flex;
      flex-direction: column;
      justify-content: center;
    }
    .agenda-grid {
      display: grid;
      grid-template-columns: 1fr 1fr;
      column-gap: 50px;
      row-gap: 24px;
      height: 100%;
    }
    .column {
      display: flex;
      flex-direction: column;
      gap: 20px;
    }
    .section-label {
      font-size: 14px;
      font-weight: 700;
      color: var(--text-secondary);
      text-transform: uppercase;
      letter-spacing: 1px;
      margin-bottom: 5px;
      display: flex;
      align-items: center;
      gap: 10px;
    }
    .section-label::after {
      content: '';
      flex: 1;
      height: 1px;
      background: #d1d9db;
    }
    /* Card Styles */
    .agenda-card {
      background: var(--card-bg);
      border-radius: var(--border-radius);
      padding: 20px 24px;
      box-shadow: var(--shadow);
      display: flex;
      align-items: center;
      gap: 20px;
      position: relative;
      overflow: hidden;
      border-left: 4px solid transparent;
    }
    .agenda-card.type-speech { border-left-color: var(--accent-secondary); }
    .agenda-card.type-break { border-left-color: var(--accent-color); background: #fffcf9; }
    .agenda-card.type-panel { border-left-color: #264653; }
    .time-box {
      display: flex;
      flex-direction: column;
      align-items: center;
      justify-content: center;
      min-width: 70px;
      text-align: center;
    }
    .time-start {
      font-size: 20px;
      font-weight: 700;
      color: var(--text-primary);
      line-height: 1;
    }
    .time-end {
      font-size: 13px;
      color: var(--text-secondary);
      margin-top: 4px;
    }
    .icon-box {
      width: 48px;
      height: 48px;
      border-radius: 10px;
      background: #f0f8f7;
      color: var(--accent-secondary);
      display: flex;
      align-items: center;
      justify-content: center;
      font-size: 20px;
      flex-shrink: 0;
    }
    .type-break .icon-box {
      background: #fff4e6;
      color: var(--accent-color);
    }
    .type-panel .icon-box {
      background: #e8ecee;
      color: #264653;
    }
    .content-box {
      flex: 1;
    }
    .item-title {
      font-size: 18px;
      font-weight: 700;
      color: var(--text-primary);
      margin-bottom: 4px;
    }
    .item-speaker {
      font-size: 14px;
      color: var(--text-secondary);
      display: flex;
      align-items: center;
      gap: 6px;
    }
    .item-speaker i {
      font-size: 12px;
      opacity: 0.7;
    }
    /* Specific adjustments for spacing */
    .col-left { padding-right: 10px; }
    .col-right { padding-left: 10px; }
  &lt;/style&gt;
&lt;/head&gt;
&lt;body&gt;
  &lt;div class="container"&gt;
    &lt;!-- Sidebar --&gt;
    &lt;aside class="sidebar"&gt;
      &lt;div class="header-content"&gt;
        &lt;h2&gt;Conference Agenda&lt;/h2&gt;
        &lt;h1&gt;2024&lt;br&gt;行业创新&lt;br&gt;发展峰会&lt;/h1&gt;
        &lt;p style="font-size: 16px; opacity: 0.8; margin-top: 10px; line-height: 1.6;"&gt;
          聚焦前沿科技，共话未来趋势。&lt;br&gt;汇聚行业精英，启迪创新思维。
        &lt;/p&gt;
      &lt;/div&gt;
      &lt;div class="meta-info"&gt;
        &lt;div class="meta-item"&gt;
          &lt;i class="fa-regular fa-calendar-check"&gt;&lt;/i&gt;
          &lt;span&gt;2024年10月24日&lt;/span&gt;
        &lt;/div&gt;
        &lt;div class="meta-item"&gt;
          &lt;i class="fa-solid fa-location-dot"&gt;&lt;/i&gt;
          &lt;span&gt;上海 · 国际会议中心&lt;/span&gt;
        &lt;/div&gt;
        &lt;div class="meta-item"&gt;
          &lt;i class="fa-regular fa-clock"&gt;&lt;/i&gt;
          &lt;span&gt;09:00 - 12:00&lt;/span&gt;
        &lt;/div&gt;
      &lt;/div&gt;
    &lt;/aside&gt;
    &lt;!-- Main Content --&gt;
    &lt;main class="main-content"&gt;
      &lt;div class="agenda-grid"&gt;
        &lt;!-- Left Column: Morning Session --&gt;
        &lt;div class="column col-left"&gt;
          &lt;div class="section-label"&gt;上午场 · 趋势洞察&lt;/div&gt;
          &lt;!-- Item 1 --&gt;
          &lt;div class="agenda-card type-speech"&gt;
            &lt;div class="time-box"&gt;
              &lt;span class="time-start"&gt;09:00&lt;/span&gt;
              &lt;span class="time-end"&gt;09:15&lt;/span&gt;
            &lt;/div&gt;
            &lt;div class="icon-box"&gt;
              &lt;i class="fa-solid fa-microphone-lines"&gt;&lt;/i&gt;
            &lt;/div&gt;
            &lt;div class="content-box"&gt;
              &lt;div class="item-title"&gt;开场致辞&lt;/div&gt;
              &lt;div class="item-speaker"&gt;
                &lt;i class="fa-solid fa-user"&gt;&lt;/i&gt; 主办方代表 · 张伟 CEO
              &lt;/div&gt;
            &lt;/div&gt;
          &lt;/div&gt;
          &lt;!-- Item 2 --&gt;
          &lt;div class="agenda-card type-speech"&gt;
            &lt;div class="time-box"&gt;
              &lt;span class="time-start"&gt;09:15&lt;/span&gt;
              &lt;span class="time-end"&gt;09:45&lt;/span&gt;
            &lt;/div&gt;
            &lt;div class="icon-box"&gt;
              &lt;i class="fa-solid fa-chart-line"&gt;&lt;/i&gt;
            &lt;/div&gt;
            &lt;div class="content-box"&gt;
              &lt;div class="item-title"&gt;主题演讲：AI时代的商业重构&lt;/div&gt;
              &lt;div class="item-speaker"&gt;
                &lt;i class="fa-solid fa-user-tie"&gt;&lt;/i&gt; 李明 · 科技研究院院长
              &lt;/div&gt;
            &lt;/div&gt;
          &lt;/div&gt;
          &lt;!-- Item 3 --&gt;
          &lt;div class="agenda-card type-speech"&gt;
            &lt;div class="time-box"&gt;
              &lt;span class="time-start"&gt;09:45&lt;/span&gt;
              &lt;span class="time-end"&gt;10:15&lt;/span&gt;
            &lt;/div&gt;
            &lt;div class="icon-box"&gt;
              &lt;i class="fa-solid fa-globe"&gt;&lt;/i&gt;
            &lt;/div&gt;
            &lt;div class="content-box"&gt;
              &lt;div class="item-title"&gt;主题演讲：全球化市场新机遇&lt;/div&gt;
              &lt;div class="item-speaker"&gt;
                &lt;i class="fa-solid fa-user-tie"&gt;&lt;/i&gt; Sarah Johnson · 全球战略官
              &lt;/div&gt;
            &lt;/div&gt;
          &lt;/div&gt;
          &lt;!-- Item 4 --&gt;
          &lt;div class="agenda-card type-speech"&gt;
            &lt;div class="time-box"&gt;
              &lt;span class="time-start"&gt;10:15&lt;/span&gt;
              &lt;span class="time-end"&gt;10:45&lt;/span&gt;
            &lt;/div&gt;
            &lt;div class="icon-box"&gt;
              &lt;i class="fa-solid fa-microchip"&gt;&lt;/i&gt;
            &lt;/div&gt;
            &lt;div class="content-box"&gt;
              &lt;div class="item-title"&gt;主题演讲：数字化转型的技术底座&lt;/div&gt;
              &lt;div class="item-speaker"&gt;
                &lt;i class="fa-solid fa-user-tie"&gt;&lt;/i&gt; 王强 · 首席技术官
              &lt;/div&gt;
            &lt;/div&gt;
          &lt;/div&gt;
        &lt;/div&gt;
        &lt;!-- Right Column: Mid-Day Session --&gt;
        &lt;div class="column col-right"&gt;
          &lt;div class="section-label"&gt;中场 · 交流与总结&lt;/div&gt;
          &lt;!-- Item 5 --&gt;
          &lt;div class="agenda-card type-break"&gt;
            &lt;div class="time-box"&gt;
              &lt;span class="time-start"&gt;10:45&lt;/span&gt;
              &lt;span class="time-end"&gt;11:00&lt;/span&gt;
            &lt;/div&gt;
            &lt;div class="icon-box"&gt;
              &lt;i class="fa-solid fa-mug-hot"&gt;&lt;/i&gt;
            &lt;/div&gt;
            &lt;div class="content-box"&gt;
              &lt;div class="item-title"&gt;茶歇 &amp; 自由交流&lt;/div&gt;
              &lt;div class="item-speaker"&gt;
                &lt;i class="fa-solid fa-utensils"&gt;&lt;/i&gt; 大堂休息区
              &lt;/div&gt;
            &lt;/div&gt;
          &lt;/div&gt;
          &lt;!-- Item 6 --&gt;
          &lt;div class="agenda-card type-panel"&gt;
            &lt;div class="time-box"&gt;
              &lt;span class="time-start"&gt;11:00&lt;/span&gt;
              &lt;span class="time-end"&gt;11:45&lt;/span&gt;
            &lt;/div&gt;
            &lt;div class="icon-box"&gt;
              &lt;i class="fa-solid fa-people-arrows"&gt;&lt;/i&gt;
            &lt;/div&gt;
            &lt;div class="content-box"&gt;
              &lt;div class="item-title"&gt;圆桌讨论：未来十年的挑战&lt;/div&gt;
              &lt;div class="item-speaker"&gt;
                &lt;i class="fa-solid fa-users"&gt;&lt;/i&gt; 行业专家组 (4位嘉宾)
              &lt;/div&gt;
            &lt;/div&gt;
          &lt;/div&gt;
          &lt;!-- Item 7 --&gt;
          &lt;div class="agenda-card type-speech"&gt;
            &lt;div class="time-box"&gt;
              &lt;span class="time-start"&gt;11:45&lt;/span&gt;
              &lt;span class="time-end"&gt;12:00&lt;/span&gt;
            &lt;/div&gt;
            &lt;div class="icon-box"&gt;
              &lt;i class="fa-solid fa-flag-checkered"&gt;&lt;/i&gt;
            &lt;/div&gt;
            &lt;div class="content-box"&gt;
              &lt;div class="item-title"&gt;总结发言 &amp; 闭幕&lt;/div&gt;
              &lt;div class="item-speaker"&gt;
                &lt;i class="fa-solid fa-user"&gt;&lt;/i&gt; 组委会主席
              &lt;/div&gt;
            &lt;/div&gt;
          &lt;/div&gt;
          &lt;!-- Decorative Filler to balance height --&gt;
          &lt;div style="flex:1; display:flex; align-items:end; justify-content:end; opacity:0.1;"&gt;
             &lt;i class="fa-solid fa-quote-right" style="font-size: 60px; color: var(--text-primary);"&gt;&lt;/i&gt;
          &lt;/div&gt;
        &lt;/div&gt;
      &lt;/div&gt;
    &lt;/main&gt;
  &lt;/div&gt;
&lt;/body&gt;
&lt;/html&gt;</t>
  </si>
  <si>
    <t>阐述设计思维（Design Thinking）的五个阶段：共情、定义、构思、原型、测试。</t>
  </si>
  <si>
    <t>&lt;!DOCTYPE html&gt;
&lt;html lang="zh-CN"&gt;
&lt;head&gt;
  &lt;meta charset="UTF-8"&gt;
  &lt;meta name="viewport" content="width=1280, height=720"&gt;
  &lt;link rel="stylesheet" href="https://cdnjs.cloudflare.com/ajax/libs/font-awesome/6.5.1/css/all.min.css"&gt;
  &lt;link href="https://fonts.googleapis.com/css2?family=Noto+Sans+SC:wght@300;400;500;700;900&amp;display=swap" rel="stylesheet"&gt;
  &lt;style&gt;
    * { margin: 0; padding: 0; box-sizing: border-box; }
    html, body { 
        width: 1280px; 
        height: 720px; 
        overflow: hidden; 
        font-family: 'Noto Sans SC', sans-serif; 
        background-color: #f8f9fa;
        color: #2c3e50;
    }
    /* Background Decoration */
    .bg-shape {
        position: absolute;
        border-radius: 50%;
        z-index: 0;
    }
    .shape-1 {
        width: 600px;
        height: 600px;
        background: linear-gradient(135deg, #e0eafc 0%, #cfdef3 100%);
        top: -200px;
        right: -100px;
        opacity: 0.6;
    }
    .shape-2 {
        width: 400px;
        height: 400px;
        background: linear-gradient(135deg, #fdfbfb 0%, #ebedee 100%);
        bottom: -100px;
        left: -100px;
        border: 1px solid #e1e4e8;
    }
    /* Header */
    header {
        position: absolute;
        top: 60px;
        left: 80px;
        z-index: 2;
    }
    h1 {
        font-size: 56px;
        font-weight: 900;
        color: #1a1a1a;
        letter-spacing: -1px;
        margin-bottom: 10px;
    }
    h1 span {
        color: #e67e22; /* Accent color */
    }
    p.subtitle {
        font-size: 24px;
        color: #636e72;
        font-weight: 400;
        max-width: 600px;
    }
    /* Main Content Area */
    .container {
        position: absolute;
        top: 220px;
        left: 0;
        width: 100%;
        padding: 0 60px;
        display: flex;
        justify-content: space-between;
        align-items: flex-start;
        z-index: 10;
    }
    /* Connecting Line */
    .connector-line {
        position: absolute;
        top: 100px; /* Aligns with icon center */
        left: 110px;
        right: 110px;
        height: 4px;
        background: #e0e0e0;
        z-index: 1;
    }
    /* Cards */
    .card {
        position: relative;
        width: 210px;
        height: 400px;
        background: #ffffff;
        border-radius: 20px;
        padding: 30px 20px;
        text-align: center;
        box-shadow: 0 10px 30px rgba(0,0,0,0.05);
        z-index: 2;
        display: flex;
        flex-direction: column;
        align-items: center;
        border-top: 6px solid transparent;
    }
    /* Stage Specific Styles */
    .stage-1 { border-color: #FF6B6B; }
    .stage-2 { border-color: #4ECDC4; }
    .stage-3 { border-color: #FFD93D; }
    .stage-4 { border-color: #1A535C; }
    .stage-5 { border-color: #FF4757; }
    /* Icons */
    .icon-box {
        width: 80px;
        height: 80px;
        border-radius: 50%;
        display: flex;
        justify-content: center;
        align-items: center;
        font-size: 32px;
        margin-bottom: 25px;
        color: white;
        box-shadow: 0 8px 20px rgba(0,0,0,0.1);
        position: relative; /* To sit on top of line */
        background: #fff; /* Fallback */
    }
    .stage-1 .icon-box { background: linear-gradient(135deg, #FF6B6B, #EE5253); }
    .stage-2 .icon-box { background: linear-gradient(135deg, #4ECDC4, #22A6B3); }
    .stage-3 .icon-box { background: linear-gradient(135deg, #FFD93D, #F6B93B); }
    .stage-4 .icon-box { background: linear-gradient(135deg, #1A535C, #2C3A47); }
    .stage-5 .icon-box { background: linear-gradient(135deg, #FF4757, #FF6B81); }
    /* Text Styling */
    .step-num {
        font-size: 14px;
        font-weight: 700;
        color: #b2bec3;
        margin-bottom: 5px;
        text-transform: uppercase;
        letter-spacing: 1px;
    }
    .card-title {
        font-size: 24px;
        font-weight: 700;
        color: #2d3436;
        margin-bottom: 5px;
    }
    .card-en {
        font-size: 14px;
        font-weight: 500;
        color: #636e72;
        margin-bottom: 20px;
        text-transform: uppercase;
    }
    .card-desc {
        font-size: 15px;
        line-height: 1.6;
        color: #636e72;
        text-align: left;
    }
    /* Arrows between cards */
    .arrow-icon {
        position: absolute;
        top: 90px;
        right: -25px;
        font-size: 20px;
        color: #b2bec3;
        z-index: 0;
    }
    /* Hide arrow for last card */
    .card:last-child .arrow-icon {
        display: none;
    }
    /* Footer */
    footer {
        position: absolute;
        bottom: 30px;
        right: 40px;
        font-size: 14px;
        color: #b2bec3;
        display: flex;
        align-items: center;
        gap: 10px;
    }
    .footer-line {
        width: 40px;
        height: 2px;
        background-color: #e67e22;
    }
  &lt;/style&gt;
&lt;/head&gt;
&lt;body&gt;
  &lt;!-- Background Shapes --&gt;
  &lt;div class="bg-shape shape-1"&gt;&lt;/div&gt;
  &lt;div class="bg-shape shape-2"&gt;&lt;/div&gt;
  &lt;!-- Header --&gt;
  &lt;header&gt;
    &lt;h1&gt;设计思维 &lt;span&gt;Design Thinking&lt;/span&gt;&lt;/h1&gt;
    &lt;p class="subtitle"&gt;以人为本的创新解决问题五步法&lt;/p&gt;
  &lt;/header&gt;
  &lt;!-- Main Process Flow --&gt;
  &lt;div class="container"&gt;
    &lt;!-- Connecting Line Background --&gt;
    &lt;div class="connector-line"&gt;&lt;/div&gt;
    &lt;!-- Stage 1: Empathize --&gt;
    &lt;div class="card stage-1"&gt;
        &lt;div class="step-num"&gt;Step 01&lt;/div&gt;
        &lt;div class="icon-box"&gt;
            &lt;i class="fa-solid fa-hand-holding-heart"&gt;&lt;/i&gt;
        &lt;/div&gt;
        &lt;div class="card-title"&gt;共情&lt;/div&gt;
        &lt;div class="card-en"&gt;Empathize&lt;/div&gt;
        &lt;div class="card-desc"&gt;
            深入了解用户，通过观察和互动，体会他们的真实需求、痛点与情感，建立同理心。
        &lt;/div&gt;
        &lt;i class="fa-solid fa-chevron-right arrow-icon"&gt;&lt;/i&gt;
    &lt;/div&gt;
    &lt;!-- Stage 2: Define --&gt;
    &lt;div class="card stage-2"&gt;
        &lt;div class="step-num"&gt;Step 02&lt;/div&gt;
        &lt;div class="icon-box"&gt;
            &lt;i class="fa-solid fa-bullseye"&gt;&lt;/i&gt;
        &lt;/div&gt;
        &lt;div class="card-title"&gt;定义&lt;/div&gt;
        &lt;div class="card-en"&gt;Define&lt;/div&gt;
        &lt;div class="card-desc"&gt;
            基于收集的信息，提炼核心洞察，清晰地陈述需要解决的具体问题（POV）。
        &lt;/div&gt;
        &lt;i class="fa-solid fa-chevron-right arrow-icon"&gt;&lt;/i&gt;
    &lt;/div&gt;
    &lt;!-- Stage 3: Ideate --&gt;
    &lt;div class="card stage-3"&gt;
        &lt;div class="step-num"&gt;Step 03&lt;/div&gt;
        &lt;div class="icon-box"&gt;
            &lt;i class="fa-solid fa-lightbulb"&gt;&lt;/i&gt;
        &lt;/div&gt;
        &lt;div class="card-title"&gt;构思&lt;/div&gt;
        &lt;div class="card-en"&gt;Ideate&lt;/div&gt;
        &lt;div class="card-desc"&gt;
            打破思维定势，运用头脑风暴等工具，尽可能多地产生创意方案，不设限制。
        &lt;/div&gt;
        &lt;i class="fa-solid fa-chevron-right arrow-icon"&gt;&lt;/i&gt;
    &lt;/div&gt;
    &lt;!-- Stage 4: Prototype --&gt;
    &lt;div class="card stage-4"&gt;
        &lt;div class="step-num"&gt;Step 04&lt;/div&gt;
        &lt;div class="icon-box"&gt;
            &lt;i class="fa-solid fa-cubes-stacked"&gt;&lt;/i&gt;
        &lt;/div&gt;
        &lt;div class="card-title"&gt;原型&lt;/div&gt;
        &lt;div class="card-en"&gt;Prototype&lt;/div&gt;
        &lt;div class="card-desc"&gt;
            将想法转化为可视化的简易模型，快速制作低保真原型，让创意具象化。
        &lt;/div&gt;
        &lt;i class="fa-solid fa-chevron-right arrow-icon"&gt;&lt;/i&gt;
    &lt;/div&gt;
    &lt;!-- Stage 5: Test --&gt;
    &lt;div class="card stage-5"&gt;
        &lt;div class="step-num"&gt;Step 05&lt;/div&gt;
        &lt;div class="icon-box"&gt;
            &lt;i class="fa-solid fa-vial-circle-check"&gt;&lt;/i&gt;
        &lt;/div&gt;
        &lt;div class="card-title"&gt;测试&lt;/div&gt;
        &lt;div class="card-en"&gt;Test&lt;/div&gt;
        &lt;div class="card-desc"&gt;
            将原型投入用户测试，收集反馈，验证假设，并根据结果不断迭代优化方案。
        &lt;/div&gt;
    &lt;/div&gt;
  &lt;/div&gt;
  &lt;!-- Footer --&gt;
  &lt;footer&gt;
    &lt;div class="footer-line"&gt;&lt;/div&gt;
    &lt;span&gt;Innovation Process Framework&lt;/span&gt;
  &lt;/footer&gt;
&lt;/body&gt;
&lt;/html&gt;</t>
  </si>
  <si>
    <t>规划市场营销活动的执行路径：前期预热、中期引爆、后期长尾传播。</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</si>
  <si>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#f8f9fa;
        color: #333;
    }
    /* Background Elements */
    .bg-shape {
        position: absolute;
        top: 0;
        right: 0;
        width: 600px;
        height: 400px;
        background: linear-gradient(135deg, #f0f2f5 0%, #e2e6ea 100%);
        border-bottom-left-radius: 100%;
        z-index: -1;
    }
    /* Layout */
    .container {
        display: flex;
        flex-direction: column;
        height: 100%;
        padding: 40px 60px;
        position: relative;
    }
    /* Header */
    header {
        margin-bottom: 40px;
        position: relative;
    }
    h1 {
        font-size: 42px;
        font-weight: 900;
        color: #1a1a1a;
        letter-spacing: -1px;
        margin-bottom: 12px;
    }
    .subtitle {
        font-size: 20px;
        color: #666;
        font-weight: 500;
        display: flex;
        align-items: center;
        gap: 10px;
    }
    .subtitle::before {
        content: '';
        display: block;
        width: 40px;
        height: 4px;
        background: #ff6b6b;
        border-radius: 2px;
    }
    /* Main Content - Cards */
    .cards-container {
        display: flex;
        justify-content: space-between;
        gap: 30px;
        z-index: 10;
        flex-grow: 1;
    }
    .card {
        flex: 1;
        background: white;
        border-radius: 16px;
        padding: 30px;
        box-shadow: 0 10px 30px rgba(0,0,0,0.06);
        position: relative;
        display: flex;
        flex-direction: column;
        border-top: 6px solid transparent;
    }
    /* Phase 1 Styling */
    .card.phase-1 { border-top-color: #20c997; }
    .card.phase-1 .icon-box { background-color: rgba(32, 201, 151, 0.1); color: #20c997; }
    /* Phase 2 Styling */
    .card.phase-2 { border-top-color: #ff6b6b; }
    .card.phase-2 .icon-box { background-color: rgba(255, 107, 107, 0.1); color: #ff6b6b; }
    /* Phase 3 Styling */
    .card.phase-3 { border-top-color: #339af0; }
    .card.phase-3 .icon-box { background-color: rgba(51, 154, 240, 0.1); color: #339af0; }
    .card-header {
        display: flex;
        align-items: center;
        margin-bottom: 25px;
    }
    .icon-box {
        width: 56px;
        height: 56px;
        border-radius: 12px;
        display: flex;
        align-items: center;
        justify-content: center;
        font-size: 24px;
        margin-right: 15px;
    }
    .phase-title {
        font-size: 22px;
        font-weight: 700;
        color: #2d3436;
    }
    .phase-subtitle {
        font-size: 14px;
        color: #888;
        font-weight: 500;
        margin-top: 4px;
        text-transform: uppercase;
        letter-spacing: 1px;
    }
    .action-list {
        list-style: none;
        margin-top: 10px;
    }
    .action-list li {
        display: flex;
        align-items: flex-start;
        margin-bottom: 16px;
        font-size: 16px;
        color: #495057;
        line-height: 1.5;
    }
    .action-list li i {
        margin-top: 5px;
        margin-right: 12px;
        font-size: 12px;
        color: #adb5bd;
    }
    /* Connecting Arrows */
    .arrow-connector {
        position: absolute;
        top: 50%;
        right: -22px;
        font-size: 20px;
        color: #dee2e6;
        z-index: 2;
        transform: translateY(-50%);
    }
    /* Chart Section */
    .chart-wrapper {
        position: absolute;
        bottom: 0;
        left: 0;
        width: 100%;
        height: 220px;
        z-index: 1;
        opacity: 0.8;
    }
    #trendChart {
        width: 100%;
        height: 100%;
    }
    /* Footer/Legend */
    .footer-legend {
        position: absolute;
        bottom: 30px;
        right: 60px;
        display: flex;
        gap: 20px;
        z-index: 20;
        background: rgba(255,255,255,0.8);
        padding: 10px 20px;
        border-radius: 30px;
        backdrop-filter: blur(5px);
    }
    .legend-item {
        display: flex;
        align-items: center;
        font-size: 14px;
        color: #555;
        font-weight: 500;
    }
    .dot {
        width: 10px;
        height: 10px;
        border-radius: 50%;
        margin-right: 8px;
    }
  &lt;/style&gt;
&lt;/head&gt;
&lt;body&gt;
  &lt;div class="bg-shape"&gt;&lt;/div&gt;
  &lt;div class="container"&gt;
    &lt;header&gt;
      &lt;h1&gt;市场营销活动执行路径规划&lt;/h1&gt;
      &lt;div class="subtitle"&gt;全周期策略模型：从蓄势待发到持续增长&lt;/div&gt;
    &lt;/header&gt;
    &lt;div class="cards-container"&gt;
      &lt;!-- Phase 1 --&gt;
      &lt;div class="card phase-1"&gt;
        &lt;div class="card-header"&gt;
          &lt;div class="icon-box"&gt;&lt;i class="fa-solid fa-bullhorn"&gt;&lt;/i&gt;&lt;/div&gt;
          &lt;div&gt;
            &lt;div class="phase-title"&gt;前期预热&lt;/div&gt;
            &lt;div class="phase-subtitle"&gt;Warm-up Phase&lt;/div&gt;
          &lt;/div&gt;
        &lt;/div&gt;
        &lt;ul class="action-list"&gt;
          &lt;li&gt;&lt;i class="fa-solid fa-check"&gt;&lt;/i&gt;&lt;span&gt;&lt;strong&gt;悬念制造：&lt;/strong&gt;发布倒计时海报与预告片，激发好奇心。&lt;/span&gt;&lt;/li&gt;
          &lt;li&gt;&lt;i class="fa-solid fa-check"&gt;&lt;/i&gt;&lt;span&gt;&lt;strong&gt;种子用户：&lt;/strong&gt;邀请KOL/KOC进行内测体验，积累口碑。&lt;/span&gt;&lt;/li&gt;
          &lt;li&gt;&lt;i class="fa-solid fa-check"&gt;&lt;/i&gt;&lt;span&gt;&lt;strong&gt;渠道铺垫：&lt;/strong&gt;社交媒体话题预埋，SEO关键词优化。&lt;/span&gt;&lt;/li&gt;
        &lt;/ul&gt;
        &lt;i class="fa-solid fa-chevron-right arrow-connector"&gt;&lt;/i&gt;
      &lt;/div&gt;
      &lt;!-- Phase 2 --&gt;
      &lt;div class="card phase-2"&gt;
        &lt;div class="card-header"&gt;
          &lt;div class="icon-box"&gt;&lt;i class="fa-solid fa-fire-flame-curved"&gt;&lt;/i&gt;&lt;/div&gt;
          &lt;div&gt;
            &lt;div class="phase-title"&gt;中期引爆&lt;/div&gt;
            &lt;div class="phase-subtitle"&gt;Explosion Phase&lt;/div&gt;
          &lt;/div&gt;
        &lt;/div&gt;
        &lt;ul class="action-list"&gt;
          &lt;li&gt;&lt;i class="fa-solid fa-check"&gt;&lt;/i&gt;&lt;span&gt;&lt;strong&gt;全网覆盖：&lt;/strong&gt;多平台广告同步投放，形成流量共振。&lt;/span&gt;&lt;/li&gt;
          &lt;li&gt;&lt;i class="fa-solid fa-check"&gt;&lt;/i&gt;&lt;span&gt;&lt;strong&gt;事件营销：&lt;/strong&gt;打造热点话题，利用直播/发布会冲高热度。&lt;/span&gt;&lt;/li&gt;
          &lt;li&gt;&lt;i class="fa-solid fa-check"&gt;&lt;/i&gt;&lt;span&gt;&lt;strong&gt;限时激励：&lt;/strong&gt;推出限时折扣或独家权益，促成转化。&lt;/span&gt;&lt;/li&gt;
        &lt;/ul&gt;
        &lt;i class="fa-solid fa-chevron-right arrow-connector"&gt;&lt;/i&gt;
      &lt;/div&gt;
      &lt;!-- Phase 3 --&gt;
      &lt;div class="card phase-3"&gt;
        &lt;div class="card-header"&gt;
          &lt;div class="icon-box"&gt;&lt;i class="fa-solid fa-chart-line"&gt;&lt;/i&gt;&lt;/div&gt;
          &lt;div&gt;
            &lt;div class="phase-title"&gt;后期长尾&lt;/div&gt;
            &lt;div class="phase-subtitle"&gt;Long-tail Phase&lt;/div&gt;
          &lt;/div&gt;
        &lt;/div&gt;
        &lt;ul class="action-list"&gt;
          &lt;li&gt;&lt;i class="fa-solid fa-check"&gt;&lt;/i&gt;&lt;span&gt;&lt;strong&gt;UGC 沉淀：&lt;/strong&gt;鼓励用户晒单分享，形成二次传播内容库。&lt;/span&gt;&lt;/li&gt;
          &lt;li&gt;&lt;i class="fa-solid fa-check"&gt;&lt;/i&gt;&lt;span&gt;&lt;strong&gt;社群运营：&lt;/strong&gt;将公域流量导入私域，提升用户LTV。&lt;/span&gt;&lt;/li&gt;
          &lt;li&gt;&lt;i class="fa-solid fa-check"&gt;&lt;/i&gt;&lt;span&gt;&lt;strong&gt;复盘优化：&lt;/strong&gt;数据分析与策略迭代，为下一次活动蓄力。&lt;/span&gt;&lt;/li&gt;
        &lt;/ul&gt;
      &lt;/div&gt;
    &lt;/div&gt;
  &lt;/div&gt;
  &lt;div class="chart-wrapper"&gt;
    &lt;div id="trendChart"&gt;&lt;/div&gt;
  &lt;/div&gt;
  &lt;div class="footer-legend"&gt;
    &lt;div class="legend-item"&gt;&lt;div class="dot" style="background: #20c997"&gt;&lt;/div&gt;蓄水期&lt;/div&gt;
    &lt;div class="legend-item"&gt;&lt;div class="dot" style="background: #ff6b6b"&gt;&lt;/div&gt;爆发期&lt;/div&gt;
    &lt;div class="legend-item"&gt;&lt;div class="dot" style="background: #339af0"&gt;&lt;/div&gt;长尾期&lt;/div&gt;
  &lt;/div&gt;
  &lt;script&gt;
    var chartDom = document.getElementById('trendChart');
    var myChart = echarts.init(chartDom);
    var option;
    option = {
      animation: false, // Strictly disable animation
      grid: {
        left: '-5%',
        right: '-5%',
        bottom: '0%',
        top: '20%',
        containLabel: false
      },
      xAxis: {
        type: 'category',
        boundaryGap: false,
        data: ['T-7', 'T-5', 'T-3', 'T-1', 'Launch', 'T+1', 'T+3', 'T+7', 'T+14', 'T+30'],
        show: false
      },
      yAxis: {
        type: 'value',
        show: false
      },
      series: [
        {
          name: 'Traffic',
          type: 'line',
          smooth: 0.4,
          symbol: 'none',
          lineStyle: {
            width: 0
          },
          areaStyle: {
            opacity: 0.8,
            color: new echarts.graphic.LinearGradient(0, 0, 1, 0, [
              {
                offset: 0,
                color: 'rgba(32, 201, 151, 0.1)' // Greenish start
              },
              {
                offset: 0.3,
                color: 'rgba(32, 201, 151, 0.4)' // Greenish ramp up
              },
              {
                offset: 0.45,
                color: 'rgba(255, 107, 107, 0.6)' // Red/Orange peak start
              },
              {
                offset: 0.55,
                color: 'rgba(255, 107, 107, 0.5)' // Red/Orange peak end
              },
              {
                offset: 1,
                color: 'rgba(51, 154, 240, 0.3)' // Blue tail
              }
            ])
          },
          // Data simulating: Slow rise -&gt; Huge Spike -&gt; Gradual decline but higher than start
          data: [15, 20, 35, 60, 100, 95, 70, 55, 45, 40]
        },
        {
            // Outline line to make the curve distinct
            name: 'Outline',
            type: 'line',
            smooth: 0.4,
            symbol: 'none',
            lineStyle: {
                width: 3,
                color: {
                    type: 'linear',
                    x: 0,
                    y: 0,
                    x2: 1,
                    y2: 0,
                    colorStops: [{
                        offset: 0, color: '#20c997' // 0% 处的颜色
                    }, {
                        offset: 0.5, color: '#ff6b6b' // 50% 处的颜色
                    }, {
                        offset: 1, color: '#339af0' // 100% 处的颜色
                    }],
                    global: false // 缺省为 false
                }
            },
            data: [15, 20, 35, 60, 100, 95, 70, 55, 45, 40]
        }
      ]
    };
    myChart.setOption(option);
  &lt;/script&gt;
&lt;/body&gt;
&lt;/html&gt;</t>
  </si>
  <si>
    <t>描述数据仓库的分层架构：ODS层、DWD层、DWS层、ADS层。</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</si>
  <si>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#f4f6f8;
      color: #333;
    }
    /* 背景装饰 */
    .bg-decoration {
      position: absolute;
      top: 0;
      left: 0;
      width: 100%;
      height: 300px;
      background: linear-gradient(180deg, #eef2f5 0%, #f4f6f8 100%);
      z-index: -1;
    }
    /* 顶部标题栏 */
    header {
      padding: 40px 60px 20px;
      display: flex;
      justify-content: space-between;
      align-items: flex-end;
    }
    h1 {
      font-size: 42px;
      font-weight: 900;
      color: #2c3e50;
      letter-spacing: 1px;
    }
    h1 span {
      color: #009688; /* Teal accent */
    }
    .subtitle {
      font-size: 18px;
      color: #7f8c8d;
      font-weight: 500;
    }
    /* 主内容区域 */
    .main-container {
      display: flex;
      justify-content: space-between;
      align-items: stretch;
      padding: 20px 60px 60px;
      height: 600px;
      position: relative;
    }
    /* 流程箭头背景 */
    .flow-arrow-bg {
      position: absolute;
      top: 50%;
      left: 60px;
      right: 60px;
      height: 4px;
      background: #e0e0e0;
      z-index: 0;
      transform: translateY(-50%);
    }
    /* 卡片通用样式 */
    .layer-card {
      width: 270px;
      background: #fff;
      border-radius: 16px;
      box-shadow: 0 10px 30px rgba(0,0,0,0.06);
      display: flex;
      flex-direction: column;
      z-index: 1;
      position: relative;
      border: 1px solid rgba(0,0,0,0.02);
    }
    .card-header {
      height: 100px;
      border-radius: 16px 16px 0 0;
      display: flex;
      align-items: center;
      justify-content: center;
      position: relative;
      overflow: hidden;
    }
    .card-header h2 {
      color: #fff;
      font-size: 36px;
      font-weight: 900;
      z-index: 2;
      text-shadow: 0 2px 4px rgba(0,0,0,0.1);
    }
    .card-header .sub-label {
      position: absolute;
      bottom: 10px;
      color: rgba(255,255,255,0.9);
      font-size: 14px;
      font-weight: 500;
      z-index: 2;
    }
    .card-header i {
      position: absolute;
      font-size: 80px;
      right: -10px;
      bottom: -15px;
      opacity: 0.15;
      color: #fff;
      transform: rotate(-15deg);
    }
    .card-body {
      padding: 25px;
      flex: 1;
      display: flex;
      flex-direction: column;
    }
    .feature-list {
      list-style: none;
    }
    .feature-list li {
      margin-bottom: 16px;
      display: flex;
      align-items: flex-start;
      font-size: 15px;
      color: #546e7a;
      line-height: 1.5;
    }
    .feature-list li i {
      margin-right: 12px;
      margin-top: 4px;
      font-size: 12px;
    }
    /* 各层特定样式 */
    /* ODS - 贴源层 */
    .ods .card-header {
      background: linear-gradient(135deg, #607d8b 0%, #455a64 100%);
    }
    .ods .feature-list li i { color: #607d8b; }
    .ods { border-bottom: 4px solid #607d8b; }
    /* DWD - 明细层 */
    .dwd .card-header {
      background: linear-gradient(135deg, #009688 0%, #00796b 100%);
    }
    .dwd .feature-list li i { color: #009688; }
    .dwd { border-bottom: 4px solid #009688; }
    /* DWS - 服务层 */
    .dws .card-header {
      background: linear-gradient(135deg, #1976d2 0%, #1565c0 100%);
    }
    .dws .feature-list li i { color: #1976d2; }
    .dws { border-bottom: 4px solid #1976d2; }
    /* ADS - 应用层 */
    .ads .card-header {
      background: linear-gradient(135deg, #e64a19 0%, #d84315 100%);
    }
    .ads .feature-list li i { color: #e64a19; }
    .ads { border-bottom: 4px solid #e64a19; }
    /* 连接箭头 */
    .connector {
      position: absolute;
      top: 50%;
      width: 40px;
      height: 40px;
      background: #fff;
      border-radius: 50%;
      display: flex;
      align-items: center;
      justify-content: center;
      box-shadow: 0 2px 8px rgba(0,0,0,0.1);
      color: #90a4ae;
      font-size: 18px;
      z-index: 2;
      transform: translateY(-50%);
    }
    .c1 { left: 28%; }
    .c2 { left: 53.5%; }
    .c3 { left: 79%; }
    /* 底部标签 */
    .footer-tag {
      margin-top: auto;
      padding-top: 15px;
      border-top: 1px dashed #eee;
      font-size: 13px;
      color: #90a4ae;
      text-align: center;
    }
    /* 数据流向指示 */
    .data-flow-label {
      position: absolute;
      bottom: 20px;
      left: 60px;
      right: 60px;
      display: flex;
      justify-content: space-between;
      color: #b0bec5;
      font-size: 14px;
      font-weight: 700;
      text-transform: uppercase;
      letter-spacing: 1px;
    }
  &lt;/style&gt;
&lt;/head&gt;
&lt;body&gt;
  &lt;div class="bg-decoration"&gt;&lt;/div&gt;
  &lt;header&gt;
    &lt;div&gt;
      &lt;h1&gt;数据仓库&lt;span&gt;分层架构&lt;/span&gt;&lt;/h1&gt;
      &lt;div class="subtitle"&gt;Data Warehouse Layered Architecture&lt;/div&gt;
    &lt;/div&gt;
    &lt;div style="text-align: right; color: #546e7a;"&gt;
      &lt;i class="fa-solid fa-layer-group" style="margin-right: 8px;"&gt;&lt;/i&gt; 标准化数据治理体系
    &lt;/div&gt;
  &lt;/header&gt;
  &lt;div class="main-container"&gt;
    &lt;!-- 背景连线 --&gt;
    &lt;div class="flow-arrow-bg"&gt;&lt;/div&gt;
    &lt;!-- 连接图标 --&gt;
    &lt;div class="connector c1"&gt;&lt;i class="fa-solid fa-chevron-right"&gt;&lt;/i&gt;&lt;/div&gt;
    &lt;div class="connector c2"&gt;&lt;i class="fa-solid fa-chevron-right"&gt;&lt;/i&gt;&lt;/div&gt;
    &lt;div class="connector c3"&gt;&lt;i class="fa-solid fa-chevron-right"&gt;&lt;/i&gt;&lt;/div&gt;
    &lt;!-- ODS 层 --&gt;
    &lt;div class="layer-card ods"&gt;
      &lt;div class="card-header"&gt;
        &lt;h2&gt;ODS&lt;/h2&gt;
        &lt;span class="sub-label"&gt;Operational Data Store&lt;/span&gt;
        &lt;i class="fa-solid fa-database"&gt;&lt;/i&gt;
      &lt;/div&gt;
      &lt;div class="card-body"&gt;
        &lt;ul class="feature-list"&gt;
          &lt;li&gt;
            &lt;i class="fa-solid fa-circle"&gt;&lt;/i&gt;
            &lt;div&gt;
              &lt;strong&gt;贴源层 / 原始数据&lt;/strong&gt;&lt;br&gt;
              保持与业务系统数据结构一致，不做修改。
            &lt;/div&gt;
          &lt;/li&gt;
          &lt;li&gt;
            &lt;i class="fa-solid fa-circle"&gt;&lt;/i&gt;
            &lt;div&gt;
              &lt;strong&gt;数据备份&lt;/strong&gt;&lt;br&gt;
              起到数据缓冲区和隔离区的作用。
            &lt;/div&gt;
          &lt;/li&gt;
          &lt;li&gt;
            &lt;i class="fa-solid fa-circle"&gt;&lt;/i&gt;
            &lt;div&gt;
              &lt;strong&gt;全量/增量&lt;/strong&gt;&lt;br&gt;
              存储历史数据，支持数据追溯。
            &lt;/div&gt;
          &lt;/li&gt;
        &lt;/ul&gt;
        &lt;div class="footer-tag"&gt;Input: 业务DB / 日志&lt;/div&gt;
      &lt;/div&gt;
    &lt;/div&gt;
    &lt;!-- DWD 层 --&gt;
    &lt;div class="layer-card dwd"&gt;
      &lt;div class="card-header"&gt;
        &lt;h2&gt;DWD&lt;/h2&gt;
        &lt;span class="sub-label"&gt;Data Warehouse Detail&lt;/span&gt;
        &lt;i class="fa-solid fa-filter"&gt;&lt;/i&gt;
      &lt;/div&gt;
      &lt;div class="card-body"&gt;
        &lt;ul class="feature-list"&gt;
          &lt;li&gt;
            &lt;i class="fa-solid fa-circle"&gt;&lt;/i&gt;
            &lt;div&gt;
              &lt;strong&gt;明细数据层&lt;/strong&gt;&lt;br&gt;
              进行数据清洗、脱敏、规范化处理。
            &lt;/div&gt;
          &lt;/li&gt;
          &lt;li&gt;
            &lt;i class="fa-solid fa-circle"&gt;&lt;/i&gt;
            &lt;div&gt;
              &lt;strong&gt;维度建模&lt;/strong&gt;&lt;br&gt;
              采用星型模型，构建事实表与维度表。
            &lt;/div&gt;
          &lt;/li&gt;
          &lt;li&gt;
            &lt;i class="fa-solid fa-circle"&gt;&lt;/i&gt;
            &lt;div&gt;
              &lt;strong&gt;统一标准&lt;/strong&gt;&lt;br&gt;
              统一字段命名、字典定义和编码格式。
            &lt;/div&gt;
          &lt;/li&gt;
        &lt;/ul&gt;
        &lt;div class="footer-tag"&gt;Process: 清洗 / 建模&lt;/div&gt;
      &lt;/div&gt;
    &lt;/div&gt;
    &lt;!-- DWS 层 --&gt;
    &lt;div class="layer-card dws"&gt;
      &lt;div class="card-header"&gt;
        &lt;h2&gt;DWS&lt;/h2&gt;
        &lt;span class="sub-label"&gt;Data Warehouse Service&lt;/span&gt;
        &lt;i class="fa-solid fa-cubes"&gt;&lt;/i&gt;
      &lt;/div&gt;
      &lt;div class="card-body"&gt;
        &lt;ul class="feature-list"&gt;
          &lt;li&gt;
            &lt;i class="fa-solid fa-circle"&gt;&lt;/i&gt;
            &lt;div&gt;
              &lt;strong&gt;服务数据层&lt;/strong&gt;&lt;br&gt;
              基于业务主题进行轻度汇总和聚合。
            &lt;/div&gt;
          &lt;/li&gt;
          &lt;li&gt;
            &lt;i class="fa-solid fa-circle"&gt;&lt;/i&gt;
            &lt;div&gt;
              &lt;strong&gt;宽表构建&lt;/strong&gt;&lt;br&gt;
              将多张关联表合并为主题宽表，减少Join。
            &lt;/div&gt;
          &lt;/li&gt;
          &lt;li&gt;
            &lt;i class="fa-solid fa-circle"&gt;&lt;/i&gt;
            &lt;div&gt;
              &lt;strong&gt;公共指标&lt;/strong&gt;&lt;br&gt;
              沉淀通用的业务指标，避免重复计算。
            &lt;/div&gt;
          &lt;/li&gt;
        &lt;/ul&gt;
        &lt;div class="footer-tag"&gt;Process: 聚合 / 汇总&lt;/div&gt;
      &lt;/div&gt;
    &lt;/div&gt;
    &lt;!-- ADS 层 --&gt;
    &lt;div class="layer-card ads"&gt;
      &lt;div class="card-header"&gt;
        &lt;h2&gt;ADS&lt;/h2&gt;
        &lt;span class="sub-label"&gt;Application Data Store&lt;/span&gt;
        &lt;i class="fa-solid fa-chart-pie"&gt;&lt;/i&gt;
      &lt;/div&gt;
      &lt;div class="card-body"&gt;
        &lt;ul class="feature-list"&gt;
          &lt;li&gt;
            &lt;i class="fa-solid fa-circle"&gt;&lt;/i&gt;
            &lt;div&gt;
              &lt;strong&gt;应用数据层&lt;/strong&gt;&lt;br&gt;
              面向具体业务应用的最终结果数据。
            &lt;/div&gt;
          &lt;/li&gt;
          &lt;li&gt;
            &lt;i class="fa-solid fa-circle"&gt;&lt;/i&gt;
            &lt;div&gt;
              &lt;strong&gt;高度聚合&lt;/strong&gt;&lt;br&gt;
              数据量小，查询响应速度极快。
            &lt;/div&gt;
          &lt;/li&gt;
          &lt;li&gt;
            &lt;i class="fa-solid fa-circle"&gt;&lt;/i&gt;
            &lt;div&gt;
              &lt;strong&gt;多场景支持&lt;/strong&gt;&lt;br&gt;
              支持报表、仪表盘、用户画像等应用。
            &lt;/div&gt;
          &lt;/li&gt;
        &lt;/ul&gt;
        &lt;div class="footer-tag"&gt;Output: BI / 报表&lt;/div&gt;
      &lt;/div&gt;
    &lt;/div&gt;
    &lt;!-- 底部流向文字 --&gt;
    &lt;div class="data-flow-label"&gt;
      &lt;span&gt;&lt;i class="fa-solid fa-arrow-right-long"&gt;&lt;/i&gt; Data Ingestion&lt;/span&gt;
      &lt;span&gt;Data Value &lt;i class="fa-solid fa-arrow-trend-up"&gt;&lt;/i&gt;&lt;/span&gt;
    &lt;/div&gt;
  &lt;/div&gt;
&lt;/body&gt;
&lt;/html&gt;</t>
  </si>
  <si>
    <t>制定一份家庭装修流程表：设计、拆改、水电、木瓦油、安装、软装。</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</si>
  <si>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背景装饰 */
    .bg-decoration {
        position: absolute;
        top: 0;
        left: 0;
        width: 100%;
        height: 300px;
        background: linear-gradient(135deg, #2c3e50 0%, #34495e 100%);
        z-index: 0;
        clip-path: polygon(0 0, 100% 0, 100% 80%, 0 100%);
    }
    /* 主容器 */
    .container {
        position: relative;
        z-index: 1;
        width: 100%;
        height: 100%;
        padding: 40px 60px;
        display: flex;
        flex-direction: column;
    }
    /* 标题区域 */
    .header {
        margin-bottom: 50px;
        color: white;
    }
    .header h1 {
        font-size: 48px;
        font-weight: 900;
        margin-bottom: 10px;
        letter-spacing: 2px;
    }
    .header p {
        font-size: 20px;
        font-weight: 400;
        opacity: 0.9;
        display: flex;
        align-items: center;
        gap: 10px;
    }
    .header-line {
        width: 60px;
        height: 4px;
        background-color: #e67e22;
        border-radius: 2px;
    }
    /* 流程图区域 */
    .process-wrapper {
        flex: 1;
        display: flex;
        justify-content: space-between;
        align-items: flex-start;
        position: relative;
        padding-top: 20px;
    }
    /* 连接线 */
    .connector-line {
        position: absolute;
        top: 55px; /* 图标中心位置 */
        left: 50px;
        right: 50px;
        height: 4px;
        background: #e0e0e0;
        z-index: 0;
    }
    /* 进度条效果 */
    .connector-progress {
        position: absolute;
        top: 55px;
        left: 50px;
        width: 100%; /* 全流程 */
        height: 4px;
        background: linear-gradient(90deg, #e67e22 0%, #f39c12 100%);
        z-index: 0;
        opacity: 0.3;
    }
    /* 单个流程卡片 */
    .step-card {
        position: relative;
        width: 180px;
        background: white;
        border-radius: 12px;
        padding: 0 0 20px 0;
        box-shadow: 0 10px 30px rgba(0,0,0,0.08);
        display: flex;
        flex-direction: column;
        align-items: center;
        z-index: 2;
        height: 420px;
        border-top: 4px solid transparent;
    }
    /* 不同阶段的顶部边框色 */
    .step-card:nth-child(1) { border-top-color: #1abc9c; }
    .step-card:nth-child(2) { border-top-color: #e74c3c; }
    .step-card:nth-child(3) { border-top-color: #3498db; }
    .step-card:nth-child(4) { border-top-color: #9b59b6; } /* 紫色微调为深紫，避免蓝紫渐变 */
    .step-card:nth-child(5) { border-top-color: #f1c40f; }
    .step-card:nth-child(6) { border-top-color: #2ecc71; }
    /* 图标容器 */
    .icon-box {
        width: 70px;
        height: 70px;
        border-radius: 50%;
        background: white;
        border: 4px solid #f0f2f5;
        display: flex;
        justify-content: center;
        align-items: center;
        font-size: 28px;
        margin-top: -35px; /* 上浮效果 */
        margin-bottom: 15px;
        color: #555;
        box-shadow: 0 4px 10px rgba(0,0,0,0.1);
    }
    /* 步骤序号 */
    .step-number {
        font-size: 14px;
        font-weight: 700;
        color: #999;
        margin-bottom: 5px;
        letter-spacing: 1px;
    }
    /* 步骤标题 */
    .step-title {
        font-size: 22px;
        font-weight: 700;
        color: #2c3e50;
        margin-bottom: 15px;
    }
    /* 步骤内容列表 */
    .step-content {
        width: 100%;
        padding: 0 20px;
    }
    .step-item {
        display: flex;
        align-items: center;
        font-size: 14px;
        color: #666;
        margin-bottom: 10px;
        line-height: 1.4;
        background: #f8f9fa;
        padding: 8px 10px;
        border-radius: 6px;
    }
    .step-item i {
        font-size: 6px;
        margin-right: 8px;
        color: #bdc3c7;
    }
    /* 特定颜色覆盖 */
    .c-1 { color: #1abc9c; border-color: #1abc9c; }
    .c-2 { color: #e74c3c; border-color: #e74c3c; }
    .c-3 { color: #3498db; border-color: #3498db; }
    .c-4 { color: #8e44ad; border-color: #8e44ad; }
    .c-5 { color: #f39c12; border-color: #f39c12; }
    .c-6 { color: #27ae60; border-color: #27ae60; }
    /* 底部信息 */
    .footer {
        position: absolute;
        bottom: 20px;
        right: 40px;
        font-size: 12px;
        color: #95a5a6;
        display: flex;
        align-items: center;
        gap: 10px;
    }
  &lt;/style&gt;
&lt;/head&gt;
&lt;body&gt;
  &lt;div class="bg-decoration"&gt;&lt;/div&gt;
  &lt;div class="container"&gt;
    &lt;div class="header"&gt;
      &lt;h1&gt;家庭装修全流程&lt;/h1&gt;
      &lt;p&gt;&lt;span class="header-line"&gt;&lt;/span&gt; 标准化施工工序 · 从设计规划到软装入住&lt;/p&gt;
    &lt;/div&gt;
    &lt;div class="process-wrapper"&gt;
      &lt;!-- 连接线 --&gt;
      &lt;div class="connector-line"&gt;&lt;/div&gt;
      &lt;div class="connector-progress"&gt;&lt;/div&gt;
      &lt;!-- 步骤 1: 设计 --&gt;
      &lt;div class="step-card"&gt;
        &lt;div class="icon-box c-1"&gt;
          &lt;i class="fa-solid fa-compass-drafting"&gt;&lt;/i&gt;
        &lt;/div&gt;
        &lt;div class="step-number"&gt;STEP 01&lt;/div&gt;
        &lt;div class="step-title"&gt;前期设计&lt;/div&gt;
        &lt;div class="step-content"&gt;
          &lt;div class="step-item"&gt;&lt;i class="fa-solid fa-circle"&gt;&lt;/i&gt;现场量房&lt;/div&gt;
          &lt;div class="step-item"&gt;&lt;i class="fa-solid fa-circle"&gt;&lt;/i&gt;需求沟通&lt;/div&gt;
          &lt;div class="step-item"&gt;&lt;i class="fa-solid fa-circle"&gt;&lt;/i&gt;平面布局&lt;/div&gt;
          &lt;div class="step-item"&gt;&lt;i class="fa-solid fa-circle"&gt;&lt;/i&gt;施工图纸&lt;/div&gt;
        &lt;/div&gt;
      &lt;/div&gt;
      &lt;!-- 步骤 2: 拆改 --&gt;
      &lt;div class="step-card"&gt;
        &lt;div class="icon-box c-2"&gt;
          &lt;i class="fa-solid fa-hammer"&gt;&lt;/i&gt;
        &lt;/div&gt;
        &lt;div class="step-number"&gt;STEP 02&lt;/div&gt;
        &lt;div class="step-title"&gt;主体拆改&lt;/div&gt;
        &lt;div class="step-content"&gt;
          &lt;div class="step-item"&gt;&lt;i class="fa-solid fa-circle"&gt;&lt;/i&gt;拆墙/砌墙&lt;/div&gt;
          &lt;div class="step-item"&gt;&lt;i class="fa-solid fa-circle"&gt;&lt;/i&gt;铲除墙皮&lt;/div&gt;
          &lt;div class="step-item"&gt;&lt;i class="fa-solid fa-circle"&gt;&lt;/i&gt;更换门窗&lt;/div&gt;
          &lt;div class="step-item"&gt;&lt;i class="fa-solid fa-circle"&gt;&lt;/i&gt;垃圾清运&lt;/div&gt;
        &lt;/div&gt;
      &lt;/div&gt;
      &lt;!-- 步骤 3: 水电 --&gt;
      &lt;div class="step-card"&gt;
        &lt;div class="icon-box c-3"&gt;
          &lt;i class="fa-solid fa-bolt"&gt;&lt;/i&gt;
        &lt;/div&gt;
        &lt;div class="step-number"&gt;STEP 03&lt;/div&gt;
        &lt;div class="step-title"&gt;水电改造&lt;/div&gt;
        &lt;div class="step-content"&gt;
          &lt;div class="step-item"&gt;&lt;i class="fa-solid fa-circle"&gt;&lt;/i&gt;定位开槽&lt;/div&gt;
          &lt;div class="step-item"&gt;&lt;i class="fa-solid fa-circle"&gt;&lt;/i&gt;强弱电铺设&lt;/div&gt;
          &lt;div class="step-item"&gt;&lt;i class="fa-solid fa-circle"&gt;&lt;/i&gt;给排水管&lt;/div&gt;
          &lt;div class="step-item"&gt;&lt;i class="fa-solid fa-circle"&gt;&lt;/i&gt;隐蔽验收&lt;/div&gt;
        &lt;/div&gt;
      &lt;/div&gt;
      &lt;!-- 步骤 4: 木瓦油 --&gt;
      &lt;div class="step-card"&gt;
        &lt;div class="icon-box c-4"&gt;
          &lt;i class="fa-solid fa-layer-group"&gt;&lt;/i&gt;
        &lt;/div&gt;
        &lt;div class="step-number"&gt;STEP 04&lt;/div&gt;
        &lt;div class="step-title"&gt;木瓦油工&lt;/div&gt;
        &lt;div class="step-content"&gt;
          &lt;div class="step-item"&gt;&lt;i class="fa-solid fa-circle"&gt;&lt;/i&gt;防水/闭水&lt;/div&gt;
          &lt;div class="step-item"&gt;&lt;i class="fa-solid fa-circle"&gt;&lt;/i&gt;瓷砖铺贴&lt;/div&gt;
          &lt;div class="step-item"&gt;&lt;i class="fa-solid fa-circle"&gt;&lt;/i&gt;吊顶/隔断&lt;/div&gt;
          &lt;div class="step-item"&gt;&lt;i class="fa-solid fa-circle"&gt;&lt;/i&gt;墙面刷漆&lt;/div&gt;
        &lt;/div&gt;
      &lt;/div&gt;
      &lt;!-- 步骤 5: 安装 --&gt;
      &lt;div class="step-card"&gt;
        &lt;div class="icon-box c-5"&gt;
          &lt;i class="fa-solid fa-screwdriver-wrench"&gt;&lt;/i&gt;
        &lt;/div&gt;
        &lt;div class="step-number"&gt;STEP 05&lt;/div&gt;
        &lt;div class="step-title"&gt;主材安装&lt;/div&gt;
        &lt;div class="step-content"&gt;
          &lt;div class="step-item"&gt;&lt;i class="fa-solid fa-circle"&gt;&lt;/i&gt;橱柜/卫浴&lt;/div&gt;
          &lt;div class="step-item"&gt;&lt;i class="fa-solid fa-circle"&gt;&lt;/i&gt;木门/地板&lt;/div&gt;
          &lt;div class="step-item"&gt;&lt;i class="fa-solid fa-circle"&gt;&lt;/i&gt;开关插座&lt;/div&gt;
          &lt;div class="step-item"&gt;&lt;i class="fa-solid fa-circle"&gt;&lt;/i&gt;灯具安装&lt;/div&gt;
        &lt;/div&gt;
      &lt;/div&gt;
      &lt;!-- 步骤 6: 软装 --&gt;
      &lt;div class="step-card"&gt;
        &lt;div class="icon-box c-6"&gt;
          &lt;i class="fa-solid fa-couch"&gt;&lt;/i&gt;
        &lt;/div&gt;
        &lt;div class="step-number"&gt;STEP 06&lt;/div&gt;
        &lt;div class="step-title"&gt;软装入住&lt;/div&gt;
        &lt;div class="step-content"&gt;
          &lt;div class="step-item"&gt;&lt;i class="fa-solid fa-circle"&gt;&lt;/i&gt;开荒保洁&lt;/div&gt;
          &lt;div class="step-item"&gt;&lt;i class="fa-solid fa-circle"&gt;&lt;/i&gt;家具进场&lt;/div&gt;
          &lt;div class="step-item"&gt;&lt;i class="fa-solid fa-circle"&gt;&lt;/i&gt;窗帘/家电&lt;/div&gt;
          &lt;div class="step-item"&gt;&lt;i class="fa-solid fa-circle"&gt;&lt;/i&gt;通风入住&lt;/div&gt;
        &lt;/div&gt;
      &lt;/div&gt;
    &lt;/div&gt;
    &lt;div class="footer"&gt;
      &lt;i class="fa-solid fa-clipboard-check"&gt;&lt;/i&gt;
      &lt;span&gt;装修流程标准化指南 v1.0&lt;/span&gt;
    &lt;/div&gt;
  &lt;/div&gt;
&lt;/body&gt;
&lt;/html&gt;</t>
  </si>
  <si>
    <t>列出编写商业计划书（BP）的逻辑框架：痛点、解决方案、市场规模、商业模式、团队。</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</si>
  <si>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#f4f6f8;
        color: #333;
    }
    /* Background Decoration */
    .bg-shape {
        position: absolute;
        top: 0;
        right: 0;
        width: 600px;
        height: 600px;
        background: radial-gradient(circle at top right, #e0e7ff 0%, transparent 70%);
        z-index: 0;
    }
    /* Main Container */
    .container {
        position: relative;
        width: 100%;
        height: 100%;
        padding: 60px 80px;
        display: flex;
        flex-direction: column;
        z-index: 1;
    }
    /* Header */
    header {
        margin-bottom: 50px;
    }
    h1 {
        font-size: 48px;
        font-weight: 900;
        color: #1a202c;
        margin-bottom: 12px;
        letter-spacing: -1px;
    }
    .subtitle {
        font-size: 20px;
        color: #718096;
        font-weight: 500;
        display: flex;
        align-items: center;
        gap: 10px;
    }
    .subtitle::before {
        content: '';
        display: block;
        width: 40px;
        height: 4px;
        background: #2d3748;
        border-radius: 2px;
    }
    /* Logic Flow Container */
    .flow-container {
        display: flex;
        justify-content: space-between;
        align-items: stretch;
        height: 460px;
        position: relative;
    }
    /* Connecting Line */
    .flow-line {
        position: absolute;
        top: 60px;
        left: 50px;
        right: 50px;
        height: 4px;
        background: #e2e8f0;
        z-index: 0;
    }
    /* Cards */
    .card {
        position: relative;
        width: 205px;
        background: #fff;
        border-radius: 16px;
        padding: 30px 20px;
        box-shadow: 0 10px 30px rgba(0,0,0,0.06);
        display: flex;
        flex-direction: column;
        align-items: center;
        text-align: center;
        z-index: 1;
        border-top: 6px solid transparent;
    }
    /* Card Specific Colors */
    .card-1 { border-color: #e53e3e; } /* Red - Pain */
    .card-2 { border-color: #38a169; } /* Green - Solution */
    .card-3 { border-color: #3182ce; } /* Blue - Market */
    .card-4 { border-color: #d69e2e; } /* Gold - Model */
    .card-5 { border-color: #805ad5; } /* Purple - Team */
    /* Step Number Badge */
    .step-badge {
        position: absolute;
        top: -20px;
        background: #fff;
        width: 40px;
        height: 40px;
        border-radius: 50%;
        display: flex;
        align-items: center;
        justify-content: center;
        font-weight: 900;
        font-size: 16px;
        box-shadow: 0 4px 10px rgba(0,0,0,0.1);
        border: 3px solid;
    }
    .card-1 .step-badge { border-color: #e53e3e; color: #e53e3e; }
    .card-2 .step-badge { border-color: #38a169; color: #38a169; }
    .card-3 .step-badge { border-color: #3182ce; color: #3182ce; }
    .card-4 .step-badge { border-color: #d69e2e; color: #d69e2e; }
    .card-5 .step-badge { border-color: #805ad5; color: #805ad5; }
    /* Icon Area */
    .icon-box {
        width: 80px;
        height: 80px;
        border-radius: 20px;
        display: flex;
        align-items: center;
        justify-content: center;
        font-size: 32px;
        margin-bottom: 24px;
        margin-top: 10px;
    }
    .card-1 .icon-box { background: #fff5f5; color: #e53e3e; }
    .card-2 .icon-box { background: #f0fff4; color: #38a169; }
    .card-3 .icon-box { background: #ebf8ff; color: #3182ce; }
    .card-4 .icon-box { background: #fffff0; color: #d69e2e; }
    .card-5 .icon-box { background: #faf5ff; color: #805ad5; }
    /* Text Content */
    .card h3 {
        font-size: 22px;
        font-weight: 700;
        margin-bottom: 16px;
        color: #2d3748;
    }
    .card ul {
        list-style: none;
        width: 100%;
        text-align: left;
        padding-left: 10px;
    }
    .card li {
        font-size: 14px;
        color: #4a5568;
        margin-bottom: 10px;
        display: flex;
        align-items: flex-start;
        line-height: 1.5;
    }
    .card li::before {
        content: '•';
        color: #cbd5e0;
        font-weight: bold;
        margin-right: 8px;
        flex-shrink: 0;
    }
    /* Arrow between cards */
    .arrow-icon {
        position: absolute;
        top: 100px;
        color: #cbd5e0;
        font-size: 20px;
        z-index: 0;
    }
    /* Positioning arrows */
    .arrow-1 { left: 20%; }
    .arrow-2 { left: 40%; }
    .arrow-3 { left: 60%; }
    .arrow-4 { left: 80%; }
    /* Footer */
    .footer {
        position: absolute;
        bottom: 40px;
        right: 80px;
        font-size: 14px;
        color: #a0aec0;
        font-weight: 500;
    }
  &lt;/style&gt;
&lt;/head&gt;
&lt;body&gt;
  &lt;div class="bg-shape"&gt;&lt;/div&gt;
  &lt;div class="container"&gt;
    &lt;header&gt;
      &lt;h1&gt;商业计划书 (BP) 核心逻辑框架&lt;/h1&gt;
      &lt;div class="subtitle"&gt;从问题出发，到商业实现的完整闭环&lt;/div&gt;
    &lt;/header&gt;
    &lt;div class="flow-container"&gt;
      &lt;!-- Connecting Line Background --&gt;
      &lt;div class="flow-line"&gt;&lt;/div&gt;
      &lt;!-- Arrows --&gt;
      &lt;i class="fa-solid fa-chevron-right arrow-icon arrow-1"&gt;&lt;/i&gt;
      &lt;i class="fa-solid fa-chevron-right arrow-icon arrow-2"&gt;&lt;/i&gt;
      &lt;i class="fa-solid fa-chevron-right arrow-icon arrow-3"&gt;&lt;/i&gt;
      &lt;i class="fa-solid fa-chevron-right arrow-icon arrow-4"&gt;&lt;/i&gt;
      &lt;!-- Card 1: Pain Points --&gt;
      &lt;div class="card card-1"&gt;
        &lt;div class="step-badge"&gt;01&lt;/div&gt;
        &lt;div class="icon-box"&gt;
          &lt;i class="fa-solid fa-bullseye"&gt;&lt;/i&gt;
        &lt;/div&gt;
        &lt;h3&gt;痛点分析&lt;/h3&gt;
        &lt;ul&gt;
          &lt;li&gt;用户面临什么核心难题？&lt;/li&gt;
          &lt;li&gt;现有方案的缺陷是什么？&lt;/li&gt;
          &lt;li&gt;问题的紧迫性与高频性&lt;/li&gt;
          &lt;li&gt;验证需求的真实存在&lt;/li&gt;
        &lt;/ul&gt;
      &lt;/div&gt;
      &lt;!-- Card 2: Solution --&gt;
      &lt;div class="card card-2"&gt;
        &lt;div class="step-badge"&gt;02&lt;/div&gt;
        &lt;div class="icon-box"&gt;
          &lt;i class="fa-solid fa-key"&gt;&lt;/i&gt;
        &lt;/div&gt;
        &lt;h3&gt;解决方案&lt;/h3&gt;
        &lt;ul&gt;
          &lt;li&gt;产品/服务的核心形态&lt;/li&gt;
          &lt;li&gt;如何直击痛点解决问题&lt;/li&gt;
          &lt;li&gt;技术壁垒与核心竞争力&lt;/li&gt;
          &lt;li&gt;产品目前的开发阶段&lt;/li&gt;
        &lt;/ul&gt;
      &lt;/div&gt;
      &lt;!-- Card 3: Market Size --&gt;
      &lt;div class="card card-3"&gt;
        &lt;div class="step-badge"&gt;03&lt;/div&gt;
        &lt;div class="icon-box"&gt;
          &lt;i class="fa-solid fa-chart-pie"&gt;&lt;/i&gt;
        &lt;/div&gt;
        &lt;h3&gt;市场规模&lt;/h3&gt;
        &lt;ul&gt;
          &lt;li&gt;TAM / SAM / SOM 分析&lt;/li&gt;
          &lt;li&gt;市场年复合增长率 (CAGR)&lt;/li&gt;
          &lt;li&gt;目标客户画像描绘&lt;/li&gt;
          &lt;li&gt;宏观趋势与政策利好&lt;/li&gt;
        &lt;/ul&gt;
      &lt;/div&gt;
      &lt;!-- Card 4: Business Model --&gt;
      &lt;div class="card card-4"&gt;
        &lt;div class="step-badge"&gt;04&lt;/div&gt;
        &lt;div class="icon-box"&gt;
          &lt;i class="fa-solid fa-sack-dollar"&gt;&lt;/i&gt;
        &lt;/div&gt;
        &lt;h3&gt;商业模式&lt;/h3&gt;
        &lt;ul&gt;
          &lt;li&gt;盈利来源与定价策略&lt;/li&gt;
          &lt;li&gt;获客渠道与成本 (CAC)&lt;/li&gt;
          &lt;li&gt;生命周期价值 (LTV)&lt;/li&gt;
          &lt;li&gt;单位经济模型分析&lt;/li&gt;
        &lt;/ul&gt;
      &lt;/div&gt;
      &lt;!-- Card 5: Team --&gt;
      &lt;div class="card card-5"&gt;
        &lt;div class="step-badge"&gt;05&lt;/div&gt;
        &lt;div class="icon-box"&gt;
          &lt;i class="fa-solid fa-users-viewfinder"&gt;&lt;/i&gt;
        &lt;/div&gt;
        &lt;h3&gt;核心团队&lt;/h3&gt;
        &lt;ul&gt;
          &lt;li&gt;创始人背景与行业经验&lt;/li&gt;
          &lt;li&gt;能力互补的合伙人结构&lt;/li&gt;
          &lt;li&gt;过往成功案例或资源&lt;/li&gt;
          &lt;li&gt;股权结构与激励机制&lt;/li&gt;
        &lt;/ul&gt;
      &lt;/div&gt;
    &lt;/div&gt;
    &lt;div class="footer"&gt;
      Business Plan Framework &amp;copy; 2024
    &lt;/div&gt;
  &lt;/div&gt;
&lt;/body&gt;
&lt;/html&gt;</t>
  </si>
  <si>
    <t>描述一次完整的网购物流流转过程，从仓库发货到用户签收。</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</si>
  <si>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.container {
        width: 100%;
        height: 100%;
        padding: 40px 60px;
        display: flex;
        flex-direction: column;
        justify-content: space-between;
        background: radial-gradient(circle at top left, #ffffff 0%, #f0f2f5 100%);
    }
    /* 头部样式 */
    .header {
        display: flex;
        justify-content: space-between;
        align-items: flex-end;
        margin-bottom: 30px;
        border-bottom: 2px solid #e0e0e0;
        padding-bottom: 20px;
    }
    .header-left h1 {
        font-size: 42px;
        font-weight: 900;
        color: #2c3e50;
        letter-spacing: 1px;
        margin-bottom: 8px;
    }
    .header-left p {
        font-size: 18px;
        color: #7f8c8d;
        font-weight: 500;
    }
    .header-right {
        text-align: right;
    }
    .tag {
        background: linear-gradient(135deg, #ff9966 0%, #ff5e62 100%);
        color: white;
        padding: 8px 16px;
        border-radius: 6px;
        font-size: 14px;
        font-weight: 700;
        box-shadow: 0 4px 6px rgba(255, 94, 98, 0.2);
    }
    /* 流程图主体 */
    .process-flow {
        display: flex;
        justify-content: space-between;
        align-items: flex-start;
        position: relative;
        margin-top: 20px;
        flex-grow: 1;
    }
    /* 连接线背景 */
    .process-line {
        position: absolute;
        top: 50px;
        left: 60px;
        right: 60px;
        height: 4px;
        background: #e0e0e0;
        z-index: 0;
    }
    /* 单个流程卡片 */
    .step-card {
        position: relative;
        z-index: 1;
        width: 210px;
        background: white;
        border-radius: 12px;
        padding: 0;
        box-shadow: 0 10px 25px rgba(0,0,0,0.05);
        display: flex;
        flex-direction: column;
        align-items: center;
        overflow: hidden;
        border: 1px solid rgba(0,0,0,0.02);
    }
    /* 图标区域 */
    .icon-box {
        width: 100%;
        height: 100px;
        display: flex;
        justify-content: center;
        align-items: center;
        background: linear-gradient(135deg, #fdfbfb 0%, #ebedee 100%);
        border-bottom: 1px solid #eee;
        position: relative;
    }
    .icon-circle {
        width: 64px;
        height: 64px;
        border-radius: 50%;
        background: linear-gradient(135deg, #ff9966 0%, #ff5e62 100%);
        display: flex;
        justify-content: center;
        align-items: center;
        color: white;
        font-size: 28px;
        box-shadow: 0 4px 10px rgba(255, 94, 98, 0.3);
        border: 4px solid white;
    }
    /* 步骤内容 */
    .step-content {
        padding: 20px 15px;
        text-align: center;
        width: 100%;
    }
    .step-num {
        font-size: 12px;
        color: #ff5e62;
        font-weight: 700;
        text-transform: uppercase;
        letter-spacing: 1px;
        margin-bottom: 5px;
        display: block;
    }
    .step-title {
        font-size: 18px;
        font-weight: 700;
        color: #2c3e50;
        margin-bottom: 10px;
    }
    .step-desc {
        font-size: 13px;
        color: #7f8c8d;
        line-height: 1.6;
        text-align: left;
        background: #f9f9f9;
        padding: 10px;
        border-radius: 6px;
    }
    .step-desc i {
        color: #ff9966;
        margin-right: 5px;
        width: 14px;
    }
    /* 底部数据区域 */
    .footer-metrics {
        display: flex;
        height: 180px;
        gap: 20px;
        margin-top: 30px;
    }
    /* 左侧关键指标 */
    .metrics-grid {
        flex: 1;
        display: grid;
        grid-template-columns: repeat(3, 1fr);
        gap: 20px;
    }
    .metric-card {
        background: white;
        border-radius: 12px;
        padding: 20px;
        display: flex;
        flex-direction: column;
        justify-content: center;
        box-shadow: 0 4px 15px rgba(0,0,0,0.03);
        border-left: 4px solid #ff5e62;
    }
    .metric-label {
        font-size: 14px;
        color: #7f8c8d;
        margin-bottom: 5px;
    }
    .metric-value {
        font-size: 28px;
        font-weight: 700;
        color: #2c3e50;
    }
    .metric-sub {
        font-size: 12px;
        color: #27ae60;
        margin-top: 5px;
    }
    .metric-sub i { margin-right: 4px; }
    /* 右侧图表容器 */
    .chart-container {
        width: 400px;
        background: white;
        border-radius: 12px;
        padding: 15px;
        box-shadow: 0 4px 15px rgba(0,0,0,0.03);
        display: flex;
        flex-direction: column;
    }
    .chart-title {
        font-size: 14px;
        font-weight: 700;
        color: #2c3e50;
        margin-bottom: 5px;
        padding-left: 10px;
        border-left: 3px solid #ff9966;
    }
    #timeChart {
        width: 100%;
        height: 100%;
    }
    /* 箭头连接符 */
    .arrow-connector {
        position: absolute;
        top: 42px;
        right: -25px;
        color: #bdc3c7;
        font-size: 20px;
        z-index: 2;
    }
    .step-card:last-child .arrow-connector {
        display: none;
    }
  &lt;/style&gt;
&lt;/head&gt;
&lt;body&gt;
&lt;div class="container"&gt;
    &lt;!-- 头部 --&gt;
    &lt;div class="header"&gt;
        &lt;div class="header-left"&gt;
            &lt;h1&gt;网购物流全链路流转图谱&lt;/h1&gt;
            &lt;p&gt;E-Commerce Logistics Lifecycle: From Warehouse to Customer&lt;/p&gt;
        &lt;/div&gt;
        &lt;div class="header-right"&gt;
            &lt;span class="tag"&gt;&lt;i class="fa-solid fa-truck-fast"&gt;&lt;/i&gt; 标准化作业流程&lt;/span&gt;
        &lt;/div&gt;
    &lt;/div&gt;
    &lt;!-- 流程图 --&gt;
    &lt;div class="process-flow"&gt;
        &lt;div class="process-line"&gt;&lt;/div&gt;
        &lt;!-- 步骤 1 --&gt;
        &lt;div class="step-card"&gt;
            &lt;div class="icon-box"&gt;
                &lt;div class="icon-circle"&gt;&lt;i class="fa-solid fa-warehouse"&gt;&lt;/i&gt;&lt;/div&gt;
            &lt;/div&gt;
            &lt;div class="step-content"&gt;
                &lt;span class="step-num"&gt;Step 01&lt;/span&gt;
                &lt;div class="step-title"&gt;订单响应&lt;/div&gt;
                &lt;div class="step-desc"&gt;
                    &lt;div&gt;&lt;i class="fa-solid fa-check"&gt;&lt;/i&gt; 系统自动审单&lt;/div&gt;
                    &lt;div&gt;&lt;i class="fa-solid fa-box-open"&gt;&lt;/i&gt; 智能拣货打包&lt;/div&gt;
                    &lt;div&gt;&lt;i class="fa-solid fa-barcode"&gt;&lt;/i&gt; 贴单完成出库&lt;/div&gt;
                &lt;/div&gt;
            &lt;/div&gt;
            &lt;i class="fa-solid fa-chevron-right arrow-connector"&gt;&lt;/i&gt;
        &lt;/div&gt;
        &lt;!-- 步骤 2 --&gt;
        &lt;div class="step-card"&gt;
            &lt;div class="icon-box"&gt;
                &lt;div class="icon-circle"&gt;&lt;i class="fa-solid fa-dolly"&gt;&lt;/i&gt;&lt;/div&gt;
            &lt;/div&gt;
            &lt;div class="step-content"&gt;
                &lt;span class="step-num"&gt;Step 02&lt;/span&gt;
                &lt;div class="step-title"&gt;始发分拣&lt;/div&gt;
                &lt;div class="step-desc"&gt;
                    &lt;div&gt;&lt;i class="fa-solid fa-weight-hanging"&gt;&lt;/i&gt; 自动称重扫描&lt;/div&gt;
                    &lt;div&gt;&lt;i class="fa-solid fa-layer-group"&gt;&lt;/i&gt; 区域集包封车&lt;/div&gt;
                    &lt;div&gt;&lt;i class="fa-solid fa-route"&gt;&lt;/i&gt; 路由规划生成&lt;/div&gt;
                &lt;/div&gt;
            &lt;/div&gt;
            &lt;i class="fa-solid fa-chevron-right arrow-connector"&gt;&lt;/i&gt;
        &lt;/div&gt;
        &lt;!-- 步骤 3 --&gt;
        &lt;div class="step-card"&gt;
            &lt;div class="icon-box"&gt;
                &lt;div class="icon-circle"&gt;&lt;i class="fa-solid fa-truck-moving"&gt;&lt;/i&gt;&lt;/div&gt;
            &lt;/div&gt;
            &lt;div class="step-content"&gt;
                &lt;span class="step-num"&gt;Step 03&lt;/span&gt;
                &lt;div class="step-title"&gt;干线运输&lt;/div&gt;
                &lt;div class="step-desc"&gt;
                    &lt;div&gt;&lt;i class="fa-solid fa-road"&gt;&lt;/i&gt; 跨省/市高速直达&lt;/div&gt;
                    &lt;div&gt;&lt;i class="fa-solid fa-satellite-dish"&gt;&lt;/i&gt; GPS实时追踪&lt;/div&gt;
                    &lt;div&gt;&lt;i class="fa-solid fa-clock"&gt;&lt;/i&gt; 预计到达计算&lt;/div&gt;
                &lt;/div&gt;
            &lt;/div&gt;
            &lt;i class="fa-solid fa-chevron-right arrow-connector"&gt;&lt;/i&gt;
        &lt;/div&gt;
        &lt;!-- 步骤 4 --&gt;
        &lt;div class="step-card"&gt;
            &lt;div class="icon-box"&gt;
                &lt;div class="icon-circle"&gt;&lt;i class="fa-solid fa-building-flag"&gt;&lt;/i&gt;&lt;/div&gt;
            &lt;/div&gt;
            &lt;div class="step-content"&gt;
                &lt;span class="step-num"&gt;Step 04&lt;/span&gt;
                &lt;div class="step-title"&gt;末端网点&lt;/div&gt;
                &lt;div class="step-desc"&gt;
                    &lt;div&gt;&lt;i class="fa-solid fa-boxes-stacked"&gt;&lt;/i&gt; 拆包细分到片区&lt;/div&gt;
                    &lt;div&gt;&lt;i class="fa-solid fa-user-tag"&gt;&lt;/i&gt; 分配派送员&lt;/div&gt;
                    &lt;div&gt;&lt;i class="fa-solid fa-motorcycle"&gt;&lt;/i&gt; 装车准备派送&lt;/div&gt;
                &lt;/div&gt;
            &lt;/div&gt;
            &lt;i class="fa-solid fa-chevron-right arrow-connector"&gt;&lt;/i&gt;
        &lt;/div&gt;
        &lt;!-- 步骤 5 --&gt;
        &lt;div class="step-card"&gt;
            &lt;div class="icon-box"&gt;
                &lt;div class="icon-circle" style="background: linear-gradient(135deg, #11998e 0%, #38ef7d 100%); box-shadow: 0 4px 10px rgba(56, 239, 125, 0.3);"&gt;&lt;i class="fa-solid fa-clipboard-check"&gt;&lt;/i&gt;&lt;/div&gt;
            &lt;/div&gt;
            &lt;div class="step-content"&gt;
                &lt;span class="step-num" style="color: #11998e;"&gt;Step 05&lt;/span&gt;
                &lt;div class="step-title"&gt;用户签收&lt;/div&gt;
                &lt;div class="step-desc"&gt;
                    &lt;div&gt;&lt;i class="fa-solid fa-phone"&gt;&lt;/i&gt; 派前电联/短信&lt;/div&gt;
                    &lt;div&gt;&lt;i class="fa-solid fa-hand-holding-box"&gt;&lt;/i&gt; 上门/驿站交付&lt;/div&gt;
                    &lt;div&gt;&lt;i class="fa-solid fa-star"&gt;&lt;/i&gt; 签收回单评价&lt;/div&gt;
                &lt;/div&gt;
            &lt;/div&gt;
        &lt;/div&gt;
    &lt;/div&gt;
    &lt;!-- 底部数据 --&gt;
    &lt;div class="footer-metrics"&gt;
        &lt;div class="metrics-grid"&gt;
            &lt;div class="metric-card"&gt;
                &lt;div class="metric-label"&gt;平均履约时效&lt;/div&gt;
                &lt;div class="metric-value"&gt;48.5 &lt;span style="font-size:16px; font-weight:500;"&gt;小时&lt;/span&gt;&lt;/div&gt;
                &lt;div class="metric-sub"&gt;&lt;i class="fa-solid fa-arrow-trend-down"&gt;&lt;/i&gt; 较上月缩短 12%&lt;/div&gt;
            &lt;/div&gt;
            &lt;div class="metric-card" style="border-left-color: #ff9966;"&gt;
                &lt;div class="metric-label"&gt;物流准点率&lt;/div&gt;
                &lt;div class="metric-value"&gt;99.2 &lt;span style="font-size:16px; font-weight:500;"&gt;%&lt;/span&gt;&lt;/div&gt;
                &lt;div class="metric-sub"&gt;&lt;i class="fa-solid fa-arrow-trend-up"&gt;&lt;/i&gt; 行业领先水平&lt;/div&gt;
            &lt;/div&gt;
            &lt;div class="metric-card" style="border-left-color: #2c3e50;"&gt;
                &lt;div class="metric-label"&gt;日均处理单量&lt;/div&gt;
                &lt;div class="metric-value"&gt;2,500 &lt;span style="font-size:16px; font-weight:500;"&gt;万+&lt;/span&gt;&lt;/div&gt;
                &lt;div class="metric-sub"&gt;&lt;i class="fa-solid fa-bolt"&gt;&lt;/i&gt; 高峰期无积压&lt;/div&gt;
            &lt;/div&gt;
        &lt;/div&gt;
        &lt;div class="chart-container"&gt;
            &lt;div class="chart-title"&gt;各环节耗时占比分析&lt;/div&gt;
            &lt;div id="timeChart"&gt;&lt;/div&gt;
        &lt;/div&gt;
    &lt;/div&gt;
&lt;/div&gt;
&lt;script src="https://cdnjs.cloudflare.com/ajax/libs/echarts/5.4.3/echarts.min.js"&gt;&lt;/script&gt;
&lt;script&gt;
    // 初始化 ECharts 实例
    var chartDom = document.getElementById('timeChart');
    var myChart = echarts.init(chartDom);
    var option;
    option = {
        animation: false, // 严格禁止动画
        color: ['#ff5e62', '#ff9966', '#f3a683', '#f7d794', '#38ef7d'],
        tooltip: {
            trigger: 'item'
        },
        legend: {
            orient: 'vertical',
            right: 10,
            top: 'center',
            itemWidth: 10,
            itemHeight: 10,
            textStyle: {
                fontSize: 12,
                color: '#666'
            }
        },
        series: [
            {
                name: '耗时占比',
                type: 'pie',
                radius: ['40%', '70%'],
                center: ['30%', '50%'],
                avoidLabelOverlap: false,
                label: {
                    show: false,
                    position: 'center'
                },
                emphasis: {
                    label: {
                        show: true,
                        fontSize: 14,
                        fontWeight: 'bold',
                        formatter: '{d}%'
                    }
                },
                labelLine: {
                    show: false
                },
                data: [
                    { value: 45, name: '干线运输' },
                    { value: 20, name: '末端派送' },
                    { value: 15, name: '分拣中心' },
                    { value: 10, name: '仓储作业' },
                    { value: 10, name: '其他' }
                ]
            }
        ]
    };
    option &amp;&amp; myChart.setOption(option);
&lt;/script&gt;
&lt;/body&gt;
&lt;/html&gt;</t>
  </si>
  <si>
    <t>规划企业数字化转型的三个阶段：业务数字化、数据资产化、决策智能化。</t>
  </si>
  <si>
    <t>&lt;!DOCTYPE html&gt;
&lt;html lang="zh-CN"&gt;
&lt;head&gt;
  &lt;meta charset="UTF-8"&gt;
  &lt;meta name="viewport" content="width=1280, height=720"&gt;
  &lt;link rel="stylesheet" href="https://cdnjs.cloudflare.com/ajax/libs/font-awesome/6.5.1/css/all.min.css"&gt;
  &lt;link href="https://fonts.googleapis.com/css2?family=Noto+Sans+SC:wght@300;400;500;700;900&amp;display=swap"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背景装饰 */
    .bg-shape {
      position: absolute;
      top: 0;
      right: 0;
      width: 600px;
      height: 600px;
      background: linear-gradient(135deg, #e0f2f1 0%, #f0f2f5 100%);
      border-bottom-left-radius: 100%;
      z-index: -1;
    }
    /* 布局容器 */
    .container {
      padding: 50px 60px;
      height: 100%;
      display: flex;
      flex-direction: column;
      justify-content: space-between;
    }
    /* 头部 */
    header {
      margin-bottom: 30px;
    }
    h1 {
      font-size: 42px;
      font-weight: 900;
      color: #004d40; /* 深青色 */
      margin-bottom: 10px;
      letter-spacing: 1px;
    }
    .subtitle {
      font-size: 20px;
      color: #546e7a;
      font-weight: 400;
      display: flex;
      align-items: center;
      gap: 10px;
    }
    .subtitle::before {
      content: '';
      display: block;
      width: 40px;
      height: 4px;
      background: #00897b;
      border-radius: 2px;
    }
    /* 主体内容区：三阶段卡片 */
    .stages-wrapper {
      display: flex;
      gap: 30px;
      flex: 1;
      align-items: flex-start;
      margin-bottom: 20px;
    }
    .stage-card {
      flex: 1;
      background: white;
      border-radius: 16px;
      padding: 30px;
      height: 360px;
      box-shadow: 0 10px 25px rgba(0,0,0,0.05);
      position: relative;
      overflow: hidden;
      border-top: 6px solid transparent;
      display: flex;
      flex-direction: column;
    }
    /* 卡片颜色变体 */
    .stage-1 { border-top-color: #4db6ac; }
    .stage-2 { border-top-color: #00897b; }
    .stage-3 { border-top-color: #004d40; }
    .card-bg-num {
      position: absolute;
      right: -10px;
      top: -20px;
      font-size: 120px;
      font-weight: 900;
      color: rgba(0,0,0,0.03);
      line-height: 1;
      z-index: 0;
    }
    .icon-box {
      width: 64px;
      height: 64px;
      border-radius: 12px;
      display: flex;
      align-items: center;
      justify-content: center;
      font-size: 28px;
      margin-bottom: 20px;
      z-index: 1;
    }
    .stage-1 .icon-box { background: #e0f2f1; color: #00695c; }
    .stage-2 .icon-box { background: #b2dfdb; color: #004d40; }
    .stage-3 .icon-box { background: #004d40; color: #ffffff; }
    .card-title {
      font-size: 24px;
      font-weight: 700;
      margin-bottom: 15px;
      color: #263238;
      z-index: 1;
    }
    .card-desc {
      font-size: 14px;
      color: #546e7a;
      line-height: 1.6;
      margin-bottom: 20px;
      z-index: 1;
    }
    .feature-list {
      list-style: none;
      z-index: 1;
      margin-top: auto;
    }
    .feature-list li {
      font-size: 13px;
      color: #37474f;
      margin-bottom: 8px;
      display: flex;
      align-items: center;
      gap: 8px;
    }
    .feature-list li i {
      font-size: 10px;
    }
    .stage-1 .feature-list li i { color: #4db6ac; }
    .stage-2 .feature-list li i { color: #00897b; }
    .stage-3 .feature-list li i { color: #004d40; }
    /* 底部图表区 */
    .bottom-section {
      height: 180px;
      background: white;
      border-radius: 16px;
      padding: 20px 30px;
      box-shadow: 0 5px 15px rgba(0,0,0,0.03);
      display: flex;
      align-items: center;
    }
    .chart-info {
      width: 25%;
      padding-right: 20px;
      border-right: 1px solid #eceff1;
    }
    .chart-info h3 {
      font-size: 18px;
      color: #263238;
      margin-bottom: 8px;
    }
    .chart-info p {
      font-size: 12px;
      color: #78909c;
      line-height: 1.5;
    }
    #valueChart {
      width: 75%;
      height: 100%;
    }
    /* 箭头连接符 */
    .arrow-connector {
      position: absolute;
      top: 160px;
      right: -22px;
      font-size: 24px;
      color: #cfd8dc;
      z-index: 2;
    }
  &lt;/style&gt;
&lt;/head&gt;
&lt;body&gt;
  &lt;div class="bg-shape"&gt;&lt;/div&gt;
  &lt;div class="container"&gt;
    &lt;header&gt;
      &lt;h1&gt;企业数字化转型规划&lt;/h1&gt;
      &lt;div class="subtitle"&gt;三步跃迁：构建企业核心竞争力&lt;/div&gt;
    &lt;/header&gt;
    &lt;div class="stages-wrapper"&gt;
      &lt;!-- 阶段一 --&gt;
      &lt;div class="stage-card stage-1"&gt;
        &lt;div class="card-bg-num"&gt;01&lt;/div&gt;
        &lt;div class="icon-box"&gt;
          &lt;i class="fa-solid fa-laptop-code"&gt;&lt;/i&gt;
        &lt;/div&gt;
        &lt;div class="card-title"&gt;业务数字化&lt;/div&gt;
        &lt;div class="card-desc"&gt;
          将线下物理世界的业务过程映射到数字世界，实现业务流程在线化、标准化。
        &lt;/div&gt;
        &lt;ul class="feature-list"&gt;
          &lt;li&gt;&lt;i class="fa-solid fa-check"&gt;&lt;/i&gt; 核心业务系统建设 (ERP/CRM)&lt;/li&gt;
          &lt;li&gt;&lt;i class="fa-solid fa-check"&gt;&lt;/i&gt; 流程线上化与无纸化&lt;/li&gt;
          &lt;li&gt;&lt;i class="fa-solid fa-check"&gt;&lt;/i&gt; 基础IT设施云化&lt;/li&gt;
        &lt;/ul&gt;
        &lt;i class="fa-solid fa-chevron-right arrow-connector"&gt;&lt;/i&gt;
      &lt;/div&gt;
      &lt;!-- 阶段二 --&gt;
      &lt;div class="stage-card stage-2"&gt;
        &lt;div class="card-bg-num"&gt;02&lt;/div&gt;
        &lt;div class="icon-box"&gt;
          &lt;i class="fa-solid fa-database"&gt;&lt;/i&gt;
        &lt;/div&gt;
        &lt;div class="card-title"&gt;数据资产化&lt;/div&gt;
        &lt;div class="card-desc"&gt;
          打破数据孤岛，治理数据质量，将数据转化为可复用、可度量的企业核心资产。
        &lt;/div&gt;
        &lt;ul class="feature-list"&gt;
          &lt;li&gt;&lt;i class="fa-solid fa-check"&gt;&lt;/i&gt; 数据仓库与数据湖构建&lt;/li&gt;
          &lt;li&gt;&lt;i class="fa-solid fa-check"&gt;&lt;/i&gt; 数据治理与标准体系&lt;/li&gt;
          &lt;li&gt;&lt;i class="fa-solid fa-check"&gt;&lt;/i&gt; 数据API服务化共享&lt;/li&gt;
        &lt;/ul&gt;
        &lt;i class="fa-solid fa-chevron-right arrow-connector"&gt;&lt;/i&gt;
      &lt;/div&gt;
      &lt;!-- 阶段三 --&gt;
      &lt;div class="stage-card stage-3"&gt;
        &lt;div class="card-bg-num"&gt;03&lt;/div&gt;
        &lt;div class="icon-box"&gt;
          &lt;i class="fa-solid fa-brain"&gt;&lt;/i&gt;
        &lt;/div&gt;
        &lt;div class="card-title"&gt;决策智能化&lt;/div&gt;
        &lt;div class="card-desc"&gt;
          利用AI与大数据分析，挖掘数据价值，实现从“人找数”到“数找人”的智能决策。
        &lt;/div&gt;
        &lt;ul class="feature-list"&gt;
          &lt;li&gt;&lt;i class="fa-solid fa-check"&gt;&lt;/i&gt; 商业智能 (BI) 与可视化&lt;/li&gt;
          &lt;li&gt;&lt;i class="fa-solid fa-check"&gt;&lt;/i&gt; 预测性分析与算法模型&lt;/li&gt;
          &lt;li&gt;&lt;i class="fa-solid fa-check"&gt;&lt;/i&gt; 自动化智能决策执行&lt;/li&gt;
        &lt;/ul&gt;
      &lt;/div&gt;
    &lt;/div&gt;
    &lt;div class="bottom-section"&gt;
      &lt;div class="chart-info"&gt;
        &lt;h3&gt;业务价值增长曲线&lt;/h3&gt;
        &lt;p&gt;随着转型阶段的深入，数据对业务的赋能价值呈指数级增长，从降本增效转向创新驱动。&lt;/p&gt;
      &lt;/div&gt;
      &lt;div id="valueChart"&gt;&lt;/div&gt;
    &lt;/div&gt;
  &lt;/div&gt;
  &lt;script&gt;
    // 初始化 ECharts 图表
    var chartDom = document.getElementById('valueChart');
    var myChart = echarts.init(chartDom);
    var option;
    option = {
      animation: false, // 严格禁止动画
      grid: {
        top: '15%',
        bottom: '15%',
        left: '5%',
        right: '5%',
        containLabel: true
      },
      xAxis: {
        type: 'category',
        boundaryGap: false,
        data: ['起步', '业务数字化', '数据资产化', '决策智能化', '未来生态'],
        axisLine: { show: false },
        axisTick: { show: false },
        axisLabel: { color: '#78909c', fontSize: 12 }
      },
      yAxis: {
        type: 'value',
        name: '业务价值',
        splitLine: {
          lineStyle: {
            type: 'dashed',
            color: '#eceff1'
          }
        },
        axisLabel: { show: false }
      },
      series: [
        {
          name: '价值曲线',
          type: 'line',
          smooth: 0.4,
          symbol: 'circle',
          symbolSize: 8,
          lineStyle: {
            width: 4,
            color: '#00897b'
          },
          itemStyle: {
            color: '#004d40',
            borderWidth: 2,
            borderColor: '#fff'
          },
          areaStyle: {
            color: new echarts.graphic.LinearGradient(0, 0, 0, 1, [
              { offset: 0, color: 'rgba(0, 137, 123, 0.3)' },
              { offset: 1, color: 'rgba(0, 137, 123, 0.01)' }
            ])
          },
          data: [10, 30, 55, 90, 120],
          markPoint: {
            symbol: 'pin',
            symbolSize: 40,
            itemStyle: { color: '#004d40' },
            data: [
              { value: 'AI驱动', xAxis: 3, yAxis: 90 }
            ],
            label: {
              show: true,
              fontSize: 10,
              formatter: 'High'
            }
          }
        }
      ]
    };
    myChart.setOption(option);
  &lt;/script&gt;
&lt;/body&gt;
&lt;/html&gt;</t>
  </si>
  <si>
    <t>制定一份年度旅行计划，按季节分为春、夏、秋、冬四个部分，每部分推荐2个目的地。</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</si>
  <si>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#f8f9fa;
      color: #333;
    }
    /* Background Elements */
    .bg-shape {
      position: absolute;
      border-radius: 50%;
      z-index: -1;
    }
    .shape-1 {
      width: 600px;
      height: 600px;
      top: -200px;
      right: -100px;
      background: radial-gradient(circle, rgba(224, 242, 241, 0.8) 0%, rgba(255,255,255,0) 70%);
    }
    .shape-2 {
      width: 500px;
      height: 500px;
      bottom: -150px;
      left: -100px;
      background: radial-gradient(circle, rgba(255, 243, 224, 0.8) 0%, rgba(255,255,255,0) 70%);
    }
    /* Layout */
    .container {
      padding: 50px 60px;
      height: 100%;
      display: flex;
      flex-direction: column;
    }
    /* Header */
    header {
      margin-bottom: 40px;
      display: flex;
      justify-content: space-between;
      align-items: flex-end;
      border-bottom: 2px solid #eceff1;
      padding-bottom: 20px;
    }
    .title-group h1 {
      font-size: 42px;
      font-weight: 900;
      color: #263238;
      letter-spacing: 1px;
      margin-bottom: 8px;
    }
    .title-group p {
      font-size: 18px;
      color: #78909c;
      font-weight: 500;
    }
    .header-icon {
      font-size: 32px;
      color: #b0bec5;
    }
    /* Main Grid */
    .grid {
      display: grid;
      grid-template-columns: repeat(4, 1fr);
      gap: 24px;
      flex-grow: 1;
    }
    /* Cards */
    .card {
      background: white;
      border-radius: 16px;
      box-shadow: 0 10px 25px rgba(0,0,0,0.05);
      display: flex;
      flex-direction: column;
      overflow: hidden;
      position: relative;
      border: 1px solid rgba(0,0,0,0.02);
    }
    /* Season Header in Card */
    .card-header {
      padding: 20px 24px;
      display: flex;
      align-items: center;
      justify-content: space-between;
    }
    .season-title {
      font-size: 24px;
      font-weight: 700;
    }
    .season-icon {
      font-size: 24px;
      opacity: 0.8;
    }
    .card-body {
      padding: 24px;
      flex-grow: 1;
      display: flex;
      flex-direction: column;
      gap: 24px;
    }
    /* Destination Item */
    .destination {
      background: #fafafa;
      border-radius: 12px;
      padding: 16px;
      border-left: 4px solid transparent;
    }
    .dest-name {
      font-size: 18px;
      font-weight: 700;
      margin-bottom: 6px;
      display: flex;
      align-items: center;
      gap: 8px;
    }
    .dest-desc {
      font-size: 13px;
      color: #666;
      line-height: 1.5;
    }
    .tag {
      font-size: 11px;
      padding: 2px 6px;
      border-radius: 4px;
      font-weight: 500;
      margin-left: auto;
    }
    /* Specific Season Styles */
    /* Spring */
    .spring .card-header { background: linear-gradient(135deg, #e8f5e9 0%, #c8e6c9 100%); color: #2e7d32; }
    .spring .destination { border-left-color: #66bb6a; background: #f1f8e9; }
    .spring .dest-name { color: #2e7d32; }
    .spring .tag { background: #a5d6a7; color: #1b5e20; }
    /* Summer */
    .summer .card-header { background: linear-gradient(135deg, #e0f7fa 0%, #b2ebf2 100%); color: #00838f; }
    .summer .destination { border-left-color: #26c6da; background: #e0f2f1; }
    .summer .dest-name { color: #00838f; }
    .summer .tag { background: #80deea; color: #006064; }
    /* Autumn */
    .autumn .card-header { background: linear-gradient(135deg, #fbe9e7 0%, #ffccbc 100%); color: #d84315; }
    .autumn .destination { border-left-color: #ff7043; background: #fff3e0; }
    .autumn .dest-name { color: #d84315; }
    .autumn .tag { background: #ffab91; color: #bf360c; }
    /* Winter */
    .winter .card-header { background: linear-gradient(135deg, #eceff1 0%, #cfd8dc 100%); color: #455a64; }
    .winter .destination { border-left-color: #90a4ae; background: #f5f5f5; }
    .winter .dest-name { color: #455a64; }
    .winter .tag { background: #b0bec5; color: #263238; }
    /* Footer/Meta */
    .footer-meta {
      margin-top: 20px;
      display: flex;
      gap: 30px;
      font-size: 12px;
      color: #90a4ae;
      align-items: center;
    }
    .meta-item {
      display: flex;
      align-items: center;
      gap: 6px;
    }
  &lt;/style&gt;
&lt;/head&gt;
&lt;body&gt;
  &lt;div class="bg-shape shape-1"&gt;&lt;/div&gt;
  &lt;div class="bg-shape shape-2"&gt;&lt;/div&gt;
  &lt;div class="container"&gt;
    &lt;header&gt;
      &lt;div class="title-group"&gt;
        &lt;h1&gt;年度旅行计划&lt;/h1&gt;
        &lt;p&gt;四季皆宜的探索之旅 · 发现世界的不同侧面&lt;/p&gt;
      &lt;/div&gt;
      &lt;div class="header-icon"&gt;
        &lt;i class="fa-solid fa-earth-asia"&gt;&lt;/i&gt;
      &lt;/div&gt;
    &lt;/header&gt;
    &lt;div class="grid"&gt;
      &lt;!-- Spring --&gt;
      &lt;div class="card spring"&gt;
        &lt;div class="card-header"&gt;
          &lt;span class="season-title"&gt;春季 Spring&lt;/span&gt;
          &lt;i class="fa-solid fa-seedling season-icon"&gt;&lt;/i&gt;
        &lt;/div&gt;
        &lt;div class="card-body"&gt;
          &lt;div class="destination"&gt;
            &lt;div class="dest-name"&gt;
              &lt;i class="fa-solid fa-location-dot"&gt;&lt;/i&gt; 林芝, 中国
              &lt;span class="tag"&gt;3月-4月&lt;/span&gt;
            &lt;/div&gt;
            &lt;p class="dest-desc"&gt;漫山遍野的桃花盛开，雪山与花海交相辉映，体验“塞上江南”的极致浪漫。&lt;/p&gt;
          &lt;/div&gt;
          &lt;div class="destination"&gt;
            &lt;div class="dest-name"&gt;
              &lt;i class="fa-solid fa-location-dot"&gt;&lt;/i&gt; 荷兰, 库肯霍夫
              &lt;span class="tag"&gt;4月-5月&lt;/span&gt;
            &lt;/div&gt;
            &lt;p class="dest-desc"&gt;世界上最大的郁金香花园，色彩斑斓的花田骑行，感受欧洲春日的生机。&lt;/p&gt;
          &lt;/div&gt;
        &lt;/div&gt;
      &lt;/div&gt;
      &lt;!-- Summer --&gt;
      &lt;div class="card summer"&gt;
        &lt;div class="card-header"&gt;
          &lt;span class="season-title"&gt;夏季 Summer&lt;/span&gt;
          &lt;i class="fa-solid fa-umbrella-beach season-icon"&gt;&lt;/i&gt;
        &lt;/div&gt;
        &lt;div class="card-body"&gt;
          &lt;div class="destination"&gt;
            &lt;div class="dest-name"&gt;
              &lt;i class="fa-solid fa-location-dot"&gt;&lt;/i&gt; 马尔代夫
              &lt;span class="tag"&gt;6月-8月&lt;/span&gt;
            &lt;/div&gt;
            &lt;p class="dest-desc"&gt;碧海蓝天与水上屋，享受潜水与日光浴，远离尘嚣的完美海岛度假体验。&lt;/p&gt;
          &lt;/div&gt;
          &lt;div class="destination"&gt;
            &lt;div class="dest-name"&gt;
              &lt;i class="fa-solid fa-location-dot"&gt;&lt;/i&gt; 普罗旺斯, 法国
              &lt;span class="tag"&gt;7月&lt;/span&gt;
            &lt;/div&gt;
            &lt;p class="dest-desc"&gt;紫色的薰衣草花海绵延天际，探访古老山城，品味地中海夏日的慵懒时光。&lt;/p&gt;
          &lt;/div&gt;
        &lt;/div&gt;
      &lt;/div&gt;
      &lt;!-- Autumn --&gt;
      &lt;div class="card autumn"&gt;
        &lt;div class="card-header"&gt;
          &lt;span class="season-title"&gt;秋季 Autumn&lt;/span&gt;
          &lt;i class="fa-brands fa-canadian-maple-leaf season-icon"&gt;&lt;/i&gt;
        &lt;/div&gt;
        &lt;div class="card-body"&gt;
          &lt;div class="destination"&gt;
            &lt;div class="dest-name"&gt;
              &lt;i class="fa-solid fa-location-dot"&gt;&lt;/i&gt; 京都, 日本
              &lt;span class="tag"&gt;11月&lt;/span&gt;
            &lt;/div&gt;
            &lt;p class="dest-desc"&gt;古寺庭院中的红叶狩，岚山层林尽染，感受东方禅意与秋色的完美融合。&lt;/p&gt;
          &lt;/div&gt;
          &lt;div class="destination"&gt;
            &lt;div class="dest-name"&gt;
              &lt;i class="fa-solid fa-location-dot"&gt;&lt;/i&gt; 喀纳斯, 新疆
              &lt;span class="tag"&gt;9月-10月&lt;/span&gt;
            &lt;/div&gt;
            &lt;p class="dest-desc"&gt;金色的白桦林倒映在碧蓝湖水中，晨雾缭绕的神仙湾，如油画般的童话世界。&lt;/p&gt;
          &lt;/div&gt;
        &lt;/div&gt;
      &lt;/div&gt;
      &lt;!-- Winter --&gt;
      &lt;div class="card winter"&gt;
        &lt;div class="card-header"&gt;
          &lt;span class="season-title"&gt;冬季 Winter&lt;/span&gt;
          &lt;i class="fa-regular fa-snowflake season-icon"&gt;&lt;/i&gt;
        &lt;/div&gt;
        &lt;div class="card-body"&gt;
          &lt;div class="destination"&gt;
            &lt;div class="dest-name"&gt;
              &lt;i class="fa-solid fa-location-dot"&gt;&lt;/i&gt; 采尔马特, 瑞士
              &lt;span class="tag"&gt;12月-1月&lt;/span&gt;
            &lt;/div&gt;
            &lt;p class="dest-desc"&gt;马特洪峰脚下的滑雪天堂，极致的冰雪运动体验，享受阿尔卑斯山的纯净。&lt;/p&gt;
          &lt;/div&gt;
          &lt;div class="destination"&gt;
            &lt;div class="dest-name"&gt;
              &lt;i class="fa-solid fa-location-dot"&gt;&lt;/i&gt; 札幌, 日本
              &lt;span class="tag"&gt;1月-2月&lt;/span&gt;
            &lt;/div&gt;
            &lt;p class="dest-desc"&gt;浪漫的雪祭与冰雕，温暖的温泉体验，品尝顶级海鲜与拉面，冬日治愈之旅。&lt;/p&gt;
          &lt;/div&gt;
        &lt;/div&gt;
      &lt;/div&gt;
    &lt;/div&gt;
    &lt;div class="footer-meta"&gt;
      &lt;div class="meta-item"&gt;&lt;i class="fa-solid fa-calendar-check"&gt;&lt;/i&gt; 计划周期: 12个月&lt;/div&gt;
      &lt;div class="meta-item"&gt;&lt;i class="fa-solid fa-suitcase"&gt;&lt;/i&gt; 推荐类型: 自然风光 / 人文休闲&lt;/div&gt;
      &lt;div class="meta-item" style="margin-left: auto;"&gt;Design: Annual Travel Plan Template&lt;/div&gt;
    &lt;/div&gt;
  &lt;/div&gt;
&lt;/body&gt;
&lt;/html&gt;</t>
  </si>
  <si>
    <t>描述从原材料进厂到成品出厂的生产工艺流程。</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</si>
  <si>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背景装饰 */
    .bg-decoration {
        position: absolute;
        top: 0;
        left: 0;
        width: 100%;
        height: 300px;
        background: linear-gradient(180deg, #e0e7eb 0%, #f0f2f5 100%);
        z-index: -1;
    }
    /* 头部样式 */
    header {
        padding: 40px 50px 20px 50px;
        display: flex;
        justify-content: space-between;
        align-items: flex-end;
    }
    .title-group h1 {
        font-size: 42px;
        font-weight: 900;
        color: #263238;
        letter-spacing: 1px;
        margin-bottom: 8px;
    }
    .title-group p {
        font-size: 18px;
        color: #546e7a;
        font-weight: 500;
    }
    .header-meta {
        text-align: right;
    }
    .status-badge {
        background-color: #00897b;
        color: white;
        padding: 6px 16px;
        border-radius: 20px;
        font-size: 14px;
        font-weight: 700;
        display: inline-flex;
        align-items: center;
        gap: 8px;
    }
    /* 主体流程区域 */
    .process-container {
        display: flex;
        justify-content: space-between;
        padding: 30px 50px;
        position: relative;
    }
    /* 连接线 */
    .connector-line {
        position: absolute;
        top: 95px; /* 卡片图标中心高度 */
        left: 100px;
        right: 100px;
        height: 4px;
        background: #cfd8dc;
        z-index: 0;
    }
    .process-step {
        position: relative;
        width: 210px;
        background: white;
        border-radius: 12px;
        padding: 25px 20px;
        box-shadow: 0 10px 25px rgba(0,0,0,0.06);
        z-index: 1;
        display: flex;
        flex-direction: column;
        align-items: center;
        text-align: center;
        border-bottom: 4px solid transparent;
    }
    /* 不同阶段的底部边框色 */
    .step-1 { border-bottom-color: #78909c; }
    .step-2 { border-bottom-color: #00897b; }
    .step-3 { border-bottom-color: #f57c00; }
    .step-4 { border-bottom-color: #0277bd; }
    .step-5 { border-bottom-color: #2e7d32; }
    .step-icon-box {
        width: 70px;
        height: 70px;
        border-radius: 50%;
        display: flex;
        align-items: center;
        justify-content: center;
        margin-bottom: 15px;
        font-size: 28px;
        color: white;
        box-shadow: 0 4px 10px rgba(0,0,0,0.1);
        position: relative;
    }
    /* 步骤序号 */
    .step-number {
        position: absolute;
        top: -5px;
        right: -5px;
        width: 24px;
        height: 24px;
        background: #263238;
        color: white;
        border-radius: 50%;
        font-size: 12px;
        font-weight: bold;
        display: flex;
        align-items: center;
        justify-content: center;
        border: 2px solid white;
    }
    .step-1 .step-icon-box { background: linear-gradient(135deg, #90a4ae, #607d8b); }
    .step-2 .step-icon-box { background: linear-gradient(135deg, #4db6ac, #00897b); }
    .step-3 .step-icon-box { background: linear-gradient(135deg, #ffb74d, #f57c00); }
    .step-4 .step-icon-box { background: linear-gradient(135deg, #4fc3f7, #0277bd); }
    .step-5 .step-icon-box { background: linear-gradient(135deg, #81c784, #2e7d32); }
    .step-title {
        font-size: 18px;
        font-weight: 700;
        color: #37474f;
        margin-bottom: 8px;
    }
    .step-desc {
        font-size: 13px;
        color: #78909c;
        line-height: 1.5;
    }
    /* 箭头指示 */
    .arrow-icon {
        position: absolute;
        top: 85px;
        right: -28px;
        font-size: 20px;
        color: #cfd8dc;
        z-index: 0;
    }
    .process-step:last-child .arrow-icon { display: none; }
    /* 数据面板区域 */
    .metrics-panel {
        margin: 20px 50px 0 50px;
        display: flex;
        gap: 25px;
        height: 220px;
    }
    .metric-card {
        background: white;
        border-radius: 12px;
        padding: 20px;
        box-shadow: 0 4px 15px rgba(0,0,0,0.04);
        flex: 1;
        display: flex;
        flex-direction: column;
    }
    .metric-title {
        font-size: 15px;
        font-weight: 700;
        color: #546e7a;
        margin-bottom: 15px;
        display: flex;
        align-items: center;
        gap: 8px;
    }
    .chart-container {
        flex: 1;
        width: 100%;
        height: 100%;
    }
    /* 关键指标大数字 */
    .kpi-box {
        display: flex;
        flex-direction: column;
        justify-content: center;
        height: 100%;
    }
    .kpi-item {
        margin-bottom: 20px;
        border-left: 4px solid #eceff1;
        padding-left: 15px;
    }
    .kpi-item:last-child { margin-bottom: 0; }
    .kpi-label { font-size: 13px; color: #90a4ae; margin-bottom: 4px; }
    .kpi-value { font-size: 28px; font-weight: 900; color: #263238; }
    .kpi-unit { font-size: 14px; font-weight: 500; color: #78909c; margin-left: 4px; }
    /* 底部页脚 */
    footer {
        position: absolute;
        bottom: 20px;
        left: 50px;
        right: 50px;
        display: flex;
        justify-content: space-between;
        font-size: 12px;
        color: #b0bec5;
        border-top: 1px solid #eceff1;
        padding-top: 10px;
    }
  &lt;/style&gt;
&lt;/head&gt;
&lt;body&gt;
  &lt;div class="bg-decoration"&gt;&lt;/div&gt;
  &lt;header&gt;
    &lt;div class="title-group"&gt;
      &lt;h1&gt;生产工艺流程概览&lt;/h1&gt;
      &lt;p&gt;从原材料进厂到成品出厂的全链路标准化管控&lt;/p&gt;
    &lt;/div&gt;
    &lt;div class="header-meta"&gt;
      &lt;div class="status-badge"&gt;
        &lt;i class="fa-solid fa-check-circle"&gt;&lt;/i&gt; 标准作业程序 (SOP)
      &lt;/div&gt;
    &lt;/div&gt;
  &lt;/header&gt;
  &lt;!-- 流程图部分 --&gt;
  &lt;div class="process-container"&gt;
    &lt;div class="connector-line"&gt;&lt;/div&gt;
    &lt;!-- 步骤 1 --&gt;
    &lt;div class="process-step step-1"&gt;
      &lt;div class="step-icon-box"&gt;
        &lt;span class="step-number"&gt;1&lt;/span&gt;
        &lt;i class="fa-solid fa-truck-ramp-box"&gt;&lt;/i&gt;
      &lt;/div&gt;
      &lt;div class="step-title"&gt;原料入库&lt;/div&gt;
      &lt;div class="step-desc"&gt;供应商供货&lt;br&gt;IQC 进料检验&lt;br&gt;原材料分类仓储&lt;/div&gt;
      &lt;i class="fa-solid fa-chevron-right arrow-icon"&gt;&lt;/i&gt;
    &lt;/div&gt;
    &lt;!-- 步骤 2 --&gt;
    &lt;div class="process-step step-2"&gt;
      &lt;div class="step-icon-box"&gt;
        &lt;span class="step-number"&gt;2&lt;/span&gt;
        &lt;i class="fa-solid fa-gears"&gt;&lt;/i&gt;
      &lt;/div&gt;
      &lt;div class="step-title"&gt;精密加工&lt;/div&gt;
      &lt;div class="step-desc"&gt;CNC 数控加工&lt;br&gt;表面处理工艺&lt;br&gt;半成品流转&lt;/div&gt;
      &lt;i class="fa-solid fa-chevron-right arrow-icon"&gt;&lt;/i&gt;
    &lt;/div&gt;
    &lt;!-- 步骤 3 --&gt;
    &lt;div class="process-step step-3"&gt;
      &lt;div class="step-icon-box"&gt;
        &lt;span class="step-number"&gt;3&lt;/span&gt;
        &lt;i class="fa-solid fa-screwdriver-wrench"&gt;&lt;/i&gt;
      &lt;/div&gt;
      &lt;div class="step-title"&gt;总装集成&lt;/div&gt;
      &lt;div class="step-desc"&gt;自动化流水线&lt;br&gt;模块化组装&lt;br&gt;在线功能调试&lt;/div&gt;
      &lt;i class="fa-solid fa-chevron-right arrow-icon"&gt;&lt;/i&gt;
    &lt;/div&gt;
    &lt;!-- 步骤 4 --&gt;
    &lt;div class="process-step step-4"&gt;
      &lt;div class="step-icon-box"&gt;
        &lt;span class="step-number"&gt;4&lt;/span&gt;
        &lt;i class="fa-solid fa-clipboard-check"&gt;&lt;/i&gt;
      &lt;/div&gt;
      &lt;div class="step-title"&gt;成品质检&lt;/div&gt;
      &lt;div class="step-desc"&gt;OQC 出货检验&lt;br&gt;老化/耐压测试&lt;br&gt;合格证签发&lt;/div&gt;
      &lt;i class="fa-solid fa-chevron-right arrow-icon"&gt;&lt;/i&gt;
    &lt;/div&gt;
    &lt;!-- 步骤 5 --&gt;
    &lt;div class="process-step step-5"&gt;
      &lt;div class="step-icon-box"&gt;
        &lt;span class="step-number"&gt;5&lt;/span&gt;
        &lt;i class="fa-solid fa-box-open"&gt;&lt;/i&gt;
      &lt;/div&gt;
      &lt;div class="step-title"&gt;包装发货&lt;/div&gt;
      &lt;div class="step-desc"&gt;防震防潮包装&lt;br&gt;扫码入库&lt;br&gt;物流装车发运&lt;/div&gt;
    &lt;/div&gt;
  &lt;/div&gt;
  &lt;!-- 数据指标部分 --&gt;
  &lt;div class="metrics-panel"&gt;
    &lt;!-- 关键数据 --&gt;
    &lt;div class="metric-card" style="flex: 0.8;"&gt;
      &lt;div class="metric-title"&gt;&lt;i class="fa-solid fa-chart-simple"&gt;&lt;/i&gt; 核心效能指标&lt;/div&gt;
      &lt;div class="kpi-box"&gt;
        &lt;div class="kpi-item" style="border-color: #00897b;"&gt;
          &lt;div class="kpi-label"&gt;直通率 (FPY)&lt;/div&gt;
          &lt;div class="kpi-value"&gt;98.6&lt;span class="kpi-unit"&gt;%&lt;/span&gt;&lt;/div&gt;
        &lt;/div&gt;
        &lt;div class="kpi-item" style="border-color: #f57c00;"&gt;
          &lt;div class="kpi-label"&gt;生产节拍 (Takt Time)&lt;/div&gt;
          &lt;div class="kpi-value"&gt;45&lt;span class="kpi-unit"&gt;s/台&lt;/span&gt;&lt;/div&gt;
        &lt;/div&gt;
      &lt;/div&gt;
    &lt;/div&gt;
    &lt;!-- 图表 1: 阶段耗时分布 --&gt;
    &lt;div class="metric-card"&gt;
      &lt;div class="metric-title"&gt;&lt;i class="fa-solid fa-clock"&gt;&lt;/i&gt; 各阶段耗时占比&lt;/div&gt;
      &lt;div id="chart-time" class="chart-container"&gt;&lt;/div&gt;
    &lt;/div&gt;
    &lt;!-- 图表 2: 产量趋势 --&gt;
    &lt;div class="metric-card"&gt;
      &lt;div class="metric-title"&gt;&lt;i class="fa-solid fa-arrow-trend-up"&gt;&lt;/i&gt; 近7日产量趋势&lt;/div&gt;
      &lt;div id="chart-trend" class="chart-container"&gt;&lt;/div&gt;
    &lt;/div&gt;
  &lt;/div&gt;
  &lt;footer&gt;
    &lt;span&gt;智能制造管理系统 V2.0&lt;/span&gt;
    &lt;span&gt;生成日期: 2023-10-27&lt;/span&gt;
  &lt;/footer&gt;
  &lt;script&gt;
    // 初始化图表 - 耗时占比
    var chartTime = echarts.init(document.getElementById('chart-time'));
    var optionTime = {
        animation: false, // 禁止动画
        color: ['#78909c', '#00897b', '#f57c00', '#0277bd', '#2e7d32'],
        tooltip: { trigger: 'item' },
        legend: {
            orient: 'vertical',
            left: 'left',
            top: 'middle',
            itemWidth: 10,
            itemHeight: 10,
            textStyle: { fontSize: 11, color: '#666' }
        },
        series: [
            {
                name: '耗时',
                type: 'pie',
                radius: ['40%', '70%'],
                center: ['65%', '50%'],
                avoidLabelOverlap: false,
                label: { show: false },
                labelLine: { show: false },
                data: [
                    { value: 10, name: '原料' },
                    { value: 35, name: '加工' },
                    { value: 30, name: '组装' },
                    { value: 15, name: '质检' },
                    { value: 10, name: '包装' }
                ]
            }
        ]
    };
    chartTime.setOption(optionTime);
    // 初始化图表 - 产量趋势
    var chartTrend = echarts.init(document.getElementById('chart-trend'));
    var optionTrend = {
        animation: false, // 禁止动画
        grid: { top: 10, right: 10, bottom: 20, left: 30 },
        xAxis: {
            type: 'category',
            data: ['Mon', 'Tue', 'Wed', 'Thu', 'Fri', 'Sat', 'Sun'],
            axisLine: { lineStyle: { color: '#cfd8dc' } },
            axisLabel: { color: '#90a4ae', fontSize: 10 }
        },
        yAxis: {
            type: 'value',
            splitLine: { lineStyle: { type: 'dashed', color: '#eceff1' } },
            axisLabel: { color: '#90a4ae', fontSize: 10 }
        },
        series: [
            {
                data: [820, 932, 901, 934, 1290, 1330, 1320],
                type: 'line',
                smooth: true,
                symbol: 'circle',
                symbolSize: 6,
                itemStyle: { color: '#0277bd' },
                areaStyle: {
                    color: new echarts.graphic.LinearGradient(0, 0, 0, 1, [
                        { offset: 0, color: 'rgba(2, 119, 189, 0.3)' },
                        { offset: 1, color: 'rgba(2, 119, 189, 0.05)' }
                    ])
                }
            }
        ]
    };
    chartTrend.setOption(optionTrend);
  &lt;/script&gt;
&lt;/body&gt;
&lt;/html&gt;</t>
  </si>
  <si>
    <t>列出文章写作的结构框架：引言（Hook）、论点（Thesis）、论据（Body）、结论（Conclusion）。</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</si>
  <si>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#f4f7f6;
      color: #333;
    }
    /* 背景装饰 */
    .bg-shape {
      position: absolute;
      border-radius: 50%;
      z-index: 0;
    }
    .shape-1 {
      width: 600px;
      height: 600px;
      background: linear-gradient(135deg, #e0e7ff 0%, #f4f7f6 100%);
      top: -200px;
      right: -100px;
      opacity: 0.6;
    }
    .shape-2 {
      width: 400px;
      height: 400px;
      background: linear-gradient(135deg, #fff1f2 0%, #f4f7f6 100%);
      bottom: -100px;
      left: -100px;
      opacity: 0.6;
    }
    /* 主容器 */
    .container {
      position: relative;
      z-index: 1;
      width: 100%;
      height: 100%;
      padding: 60px 80px;
      display: flex;
      flex-direction: column;
    }
    /* 标题区域 */
    .header {
      margin-bottom: 50px;
      border-left: 8px solid #2c3e50;
      padding-left: 24px;
    }
    .header h1 {
      font-size: 48px;
      font-weight: 900;
      color: #2c3e50;
      letter-spacing: 1px;
      margin-bottom: 8px;
    }
    .header p {
      font-size: 20px;
      color: #7f8c8d;
      font-weight: 500;
    }
    /* 内容区域 - 卡片容器 */
    .cards-wrapper {
      display: flex;
      justify-content: space-between;
      align-items: stretch;
      gap: 24px;
      flex: 1;
      position: relative;
    }
    /* 连接线 */
    .connector-line {
      position: absolute;
      top: 60px; /* 图标中心位置 */
      left: 50px;
      right: 50px;
      height: 2px;
      background: #e0e0e0;
      z-index: -1;
      border-top: 2px dashed #bdc3c7;
    }
    /* 单个卡片 */
    .card {
      flex: 1;
      background: white;
      border-radius: 16px;
      padding: 30px 24px;
      box-shadow: 0 10px 25px rgba(0,0,0,0.05);
      display: flex;
      flex-direction: column;
      align-items: center;
      text-align: center;
      position: relative;
      border-top: 4px solid transparent;
    }
    /* 卡片特定颜色样式 */
    .card.hook { border-color: #e17055; }
    .card.thesis { border-color: #0984e3; }
    .card.body { border-color: #00b894; }
    .card.conclusion { border-color: #2d3436; }
    /* 图标圆圈 */
    .icon-circle {
      width: 80px;
      height: 80px;
      border-radius: 50%;
      display: flex;
      justify-content: center;
      align-items: center;
      font-size: 32px;
      margin-bottom: 24px;
      color: white;
      box-shadow: 0 4px 10px rgba(0,0,0,0.1);
      position: relative; /* 盖住连接线 */
      z-index: 2;
    }
    .hook .icon-circle { background: linear-gradient(135deg, #ff7675, #d63031); }
    .thesis .icon-circle { background: linear-gradient(135deg, #74b9ff, #0984e3); }
    .body .icon-circle { background: linear-gradient(135deg, #55efc4, #00b894); }
    .conclusion .icon-circle { background: linear-gradient(135deg, #636e72, #2d3436); }
    /* 步骤编号 */
    .step-number {
      position: absolute;
      top: 15px;
      right: 20px;
      font-size: 48px;
      font-weight: 900;
      color: #f1f2f6;
      z-index: 0;
      line-height: 1;
    }
    /* 卡片标题 */
    .card-title {
      font-size: 24px;
      font-weight: 700;
      color: #2c3e50;
      margin-bottom: 8px;
      z-index: 1;
    }
    .card-subtitle {
      font-size: 14px;
      text-transform: uppercase;
      letter-spacing: 1px;
      font-weight: 700;
      margin-bottom: 20px;
      z-index: 1;
    }
    .hook .card-subtitle { color: #e17055; }
    .thesis .card-subtitle { color: #0984e3; }
    .body .card-subtitle { color: #00b894; }
    .conclusion .card-subtitle { color: #2d3436; }
    /* 卡片内容 */
    .card-desc {
      font-size: 16px;
      color: #636e72;
      line-height: 1.6;
      text-align: left;
      width: 100%;
      background: #f8f9fa;
      padding: 15px;
      border-radius: 8px;
      flex-grow: 1;
    }
    /* 底部装饰条 */
    .footer-bar {
      position: absolute;
      bottom: 0;
      left: 0;
      width: 100%;
      height: 8px;
      background: linear-gradient(90deg, #e17055 0%, #0984e3 33%, #00b894 66%, #2d3436 100%);
    }
  &lt;/style&gt;
&lt;/head&gt;
&lt;body&gt;
  &lt;!-- 背景图形 --&gt;
  &lt;div class="bg-shape shape-1"&gt;&lt;/div&gt;
  &lt;div class="bg-shape shape-2"&gt;&lt;/div&gt;
  &lt;div class="container"&gt;
    &lt;!-- 标题 --&gt;
    &lt;div class="header"&gt;
      &lt;h1&gt;文章写作的结构框架&lt;/h1&gt;
      &lt;p&gt;构建逻辑严密、引人入胜的内容流 | Structural Framework&lt;/p&gt;
    &lt;/div&gt;
    &lt;!-- 卡片区域 --&gt;
    &lt;div class="cards-wrapper"&gt;
      &lt;!-- 连接线 --&gt;
      &lt;div class="connector-line"&gt;&lt;/div&gt;
      &lt;!-- 1. 引言 --&gt;
      &lt;div class="card hook"&gt;
        &lt;div class="step-number"&gt;01&lt;/div&gt;
        &lt;div class="icon-circle"&gt;
          &lt;i class="fa-solid fa-magnet"&gt;&lt;/i&gt;
        &lt;/div&gt;
        &lt;div class="card-title"&gt;引言&lt;/div&gt;
        &lt;div class="card-subtitle"&gt;Hook&lt;/div&gt;
        &lt;div class="card-desc"&gt;
          &lt;i class="fa-solid fa-quote-left" style="color:#ccc; margin-right:5px;"&gt;&lt;/i&gt;
          &lt;strong&gt;吸引注意：&lt;/strong&gt;通过故事、数据、提问或惊人事实抓住读者眼球。&lt;br&gt;&lt;br&gt;
          建立背景，引出话题，为核心论点做铺垫。
        &lt;/div&gt;
      &lt;/div&gt;
      &lt;!-- 2. 论点 --&gt;
      &lt;div class="card thesis"&gt;
        &lt;div class="step-number"&gt;02&lt;/div&gt;
        &lt;div class="icon-circle"&gt;
          &lt;i class="fa-solid fa-bullseye"&gt;&lt;/i&gt;
        &lt;/div&gt;
        &lt;div class="card-title"&gt;论点&lt;/div&gt;
        &lt;div class="card-subtitle"&gt;Thesis&lt;/div&gt;
        &lt;div class="card-desc"&gt;
          &lt;i class="fa-solid fa-star" style="color:#ccc; margin-right:5px;"&gt;&lt;/i&gt;
          &lt;strong&gt;核心主旨：&lt;/strong&gt;一句话阐明文章的核心观点或立场。&lt;br&gt;&lt;br&gt;
          它是全文的灵魂，后续所有内容都必须围绕此展开。
        &lt;/div&gt;
      &lt;/div&gt;
      &lt;!-- 3. 论据 --&gt;
      &lt;div class="card body"&gt;
        &lt;div class="step-number"&gt;03&lt;/div&gt;
        &lt;div class="icon-circle"&gt;
          &lt;i class="fa-solid fa-layer-group"&gt;&lt;/i&gt;
        &lt;/div&gt;
        &lt;div class="card-title"&gt;论据&lt;/div&gt;
        &lt;div class="card-subtitle"&gt;Body&lt;/div&gt;
        &lt;div class="card-desc"&gt;
          &lt;i class="fa-solid fa-list-ul" style="color:#ccc; margin-right:5px;"&gt;&lt;/i&gt;
          &lt;strong&gt;支撑内容：&lt;/strong&gt;通过段落展开逻辑。&lt;br&gt;&lt;br&gt;
          提供事实、数据、案例或逻辑推理来证明论点的正确性。通常包含3个支撑点。
        &lt;/div&gt;
      &lt;/div&gt;
      &lt;!-- 4. 结论 --&gt;
      &lt;div class="card conclusion"&gt;
        &lt;div class="step-number"&gt;04&lt;/div&gt;
        &lt;div class="icon-circle"&gt;
          &lt;i class="fa-solid fa-flag-checkered"&gt;&lt;/i&gt;
        &lt;/div&gt;
        &lt;div class="card-title"&gt;结论&lt;/div&gt;
        &lt;div class="card-subtitle"&gt;Conclusion&lt;/div&gt;
        &lt;div class="card-desc"&gt;
          &lt;i class="fa-solid fa-check-circle" style="color:#ccc; margin-right:5px;"&gt;&lt;/i&gt;
          &lt;strong&gt;总结升华：&lt;/strong&gt;重申论点（换一种说法），总结主要论据。&lt;br&gt;&lt;br&gt;
          提供行动呼吁（CTA）或引发深思，给读者留下深刻印象。
        &lt;/div&gt;
      &lt;/div&gt;
    &lt;/div&gt;
  &lt;/div&gt;
  &lt;!-- 底部彩色条 --&gt;
  &lt;div class="footer-bar"&gt;&lt;/div&gt;
&lt;/body&gt;
&lt;/html&gt;</t>
  </si>
  <si>
    <t>设计一个APP的设置页面层级，包含账号安全、通用设置、隐私权限、关于我们。</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</si>
  <si>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#f3f4f6;
      color: #1f2937;
    }
    /* 背景装饰 */
    .bg-decoration {
      position: absolute;
      top: 0;
      left: 0;
      width: 100%;
      height: 100%;
      z-index: -1;
      background: radial-gradient(circle at 10% 10%, #e0e7ff 0%, transparent 40%),
                  radial-gradient(circle at 90% 90%, #d1fae5 0%, transparent 40%);
      opacity: 0.6;
    }
    .container {
      width: 100%;
      height: 100%;
      padding: 60px 80px;
      display: flex;
      flex-direction: column;
      align-items: center;
    }
    /* 标题区域 */
    .header {
      text-align: center;
      margin-bottom: 50px;
      position: relative;
    }
    .header h1 {
      font-size: 42px;
      font-weight: 700;
      color: #111827;
      margin-bottom: 12px;
      letter-spacing: 1px;
    }
    .header p {
      font-size: 18px;
      color: #6b7280;
      font-weight: 500;
    }
    .header::after {
      content: '';
      display: block;
      width: 60px;
      height: 4px;
      background: #059669;
      margin: 20px auto 0;
      border-radius: 2px;
    }
    /* 层级结构图容器 */
    .hierarchy-container {
      display: flex;
      flex-direction: column;
      align-items: center;
      width: 100%;
      flex: 1;
    }
    /* 根节点 (设置入口) */
    .root-node {
      background: #1f2937;
      color: white;
      padding: 12px 32px;
      border-radius: 50px;
      font-size: 20px;
      font-weight: 700;
      display: flex;
      align-items: center;
      gap: 10px;
      box-shadow: 0 10px 25px -5px rgba(0, 0, 0, 0.2);
      margin-bottom: 30px;
      position: relative;
      z-index: 2;
    }
    /* 连接线系统 */
    .connector-vertical {
      width: 2px;
      height: 30px;
      background: #d1d5db;
      margin-bottom: 0;
    }
    .connector-horizontal {
      width: 84%; /* 覆盖卡片宽度的比例 */
      height: 2px;
      background: #d1d5db;
      position: relative;
      margin-bottom: 30px;
    }
    /* 从横线垂直到卡片的线 */
    .connector-horizontal::before,
    .connector-horizontal::after,
    .connector-drop-1,
    .connector-drop-2 {
      content: '';
      position: absolute;
      top: 0;
      width: 2px;
      height: 30px;
      background: #d1d5db;
    }
    .connector-horizontal::before { left: 0; }
    .connector-horizontal::after { right: 0; }
    .connector-drop-1 { left: 33.33%; }
    .connector-drop-2 { left: 66.66%; }
    /* 卡片网格 */
    .cards-wrapper {
      display: grid;
      grid-template-columns: repeat(4, 1fr);
      gap: 30px;
      width: 100%;
    }
    /* 单个卡片样式 */
    .card {
      background: white;
      border-radius: 16px;
      padding: 24px;
      box-shadow: 0 4px 6px -1px rgba(0, 0, 0, 0.05), 
                  0 10px 15px -3px rgba(0, 0, 0, 0.05);
      border-top: 4px solid transparent;
      position: relative;
      height: 320px; /* 固定高度保持整齐 */
      display: flex;
      flex-direction: column;
    }
    /* 卡片颜色变体 */
    .card.security { border-top-color: #ef4444; }
    .card.general { border-top-color: #3b82f6; }
    .card.privacy { border-top-color: #f59e0b; }
    .card.about { border-top-color: #10b981; }
    .card-header {
      display: flex;
      align-items: center;
      gap: 12px;
      margin-bottom: 20px;
      padding-bottom: 15px;
      border-bottom: 1px solid #f3f4f6;
    }
    .icon-box {
      width: 48px;
      height: 48px;
      border-radius: 12px;
      display: flex;
      align-items: center;
      justify-content: center;
      font-size: 20px;
    }
    .security .icon-box { background: #fee2e2; color: #ef4444; }
    .general .icon-box { background: #dbeafe; color: #3b82f6; }
    .privacy .icon-box { background: #fef3c7; color: #d97706; }
    .about .icon-box { background: #d1fae5; color: #059669; }
    .card-title {
      font-size: 20px;
      font-weight: 700;
      color: #374151;
    }
    .card-list {
      list-style: none;
      flex: 1;
    }
    .card-list li {
      display: flex;
      align-items: center;
      font-size: 16px;
      color: #4b5563;
      margin-bottom: 14px;
      padding-left: 8px;
    }
    .card-list li::before {
      content: '\f054'; /* FontAwesome chevron-right */
      font-family: "Font Awesome 6 Free";
      font-weight: 900;
      font-size: 10px;
      color: #9ca3af;
      margin-right: 10px;
    }
    /* 底部标签 */
    .footer-tag {
      position: absolute;
      bottom: 30px;
      right: 40px;
      font-size: 14px;
      color: #9ca3af;
      display: flex;
      align-items: center;
      gap: 8px;
    }
    /* 装饰性背景圆 */
    .circle-bg {
      position: absolute;
      border-radius: 50%;
      z-index: -1;
    }
    .c1 { width: 400px; height: 400px; background: #f0fdf4; top: -100px; right: -50px; }
    .c2 { width: 300px; height: 300px; background: #f8fafc; bottom: -50px; left: -50px; }
  &lt;/style&gt;
&lt;/head&gt;
&lt;body&gt;
  &lt;div class="bg-decoration"&gt;&lt;/div&gt;
  &lt;div class="circle-bg c1"&gt;&lt;/div&gt;
  &lt;div class="circle-bg c2"&gt;&lt;/div&gt;
  &lt;div class="container"&gt;
    &lt;!-- 标题 --&gt;
    &lt;div class="header"&gt;
      &lt;h1&gt;APP 设置页面层级架构&lt;/h1&gt;
      &lt;p&gt;Settings Page Hierarchy &amp; Information Architecture&lt;/p&gt;
    &lt;/div&gt;
    &lt;!-- 结构图 --&gt;
    &lt;div class="hierarchy-container"&gt;
      &lt;!-- 根节点 --&gt;
      &lt;div class="root-node"&gt;
        &lt;i class="fa-solid fa-gear"&gt;&lt;/i&gt;
        &lt;span&gt;设置 (Settings)&lt;/span&gt;
      &lt;/div&gt;
      &lt;!-- 连接线 --&gt;
      &lt;div class="connector-vertical"&gt;&lt;/div&gt;
      &lt;div class="connector-horizontal"&gt;
        &lt;div class="connector-drop-1"&gt;&lt;/div&gt;
        &lt;div class="connector-drop-2"&gt;&lt;/div&gt;
      &lt;/div&gt;
      &lt;!-- 卡片区域 --&gt;
      &lt;div class="cards-wrapper"&gt;
        &lt;!-- 卡片 1: 账号与安全 --&gt;
        &lt;div class="card security"&gt;
          &lt;div class="card-header"&gt;
            &lt;div class="icon-box"&gt;
              &lt;i class="fa-solid fa-shield-halved"&gt;&lt;/i&gt;
            &lt;/div&gt;
            &lt;div class="card-title"&gt;账号与安全&lt;/div&gt;
          &lt;/div&gt;
          &lt;ul class="card-list"&gt;
            &lt;li&gt;修改登录密码&lt;/li&gt;
            &lt;li&gt;绑定手机/邮箱&lt;/li&gt;
            &lt;li&gt;登录设备管理&lt;/li&gt;
            &lt;li&gt;双重验证 (2FA)&lt;/li&gt;
            &lt;li&gt;注销账号&lt;/li&gt;
          &lt;/ul&gt;
        &lt;/div&gt;
        &lt;!-- 卡片 2: 通用设置 --&gt;
        &lt;div class="card general"&gt;
          &lt;div class="card-header"&gt;
            &lt;div class="icon-box"&gt;
              &lt;i class="fa-solid fa-sliders"&gt;&lt;/i&gt;
            &lt;/div&gt;
            &lt;div class="card-title"&gt;通用设置&lt;/div&gt;
          &lt;/div&gt;
          &lt;ul class="card-list"&gt;
            &lt;li&gt;多语言切换&lt;/li&gt;
            &lt;li&gt;字体大小调节&lt;/li&gt;
            &lt;li&gt;深色模式 / 主题&lt;/li&gt;
            &lt;li&gt;消息通知管理&lt;/li&gt;
            &lt;li&gt;缓存清理&lt;/li&gt;
          &lt;/ul&gt;
        &lt;/div&gt;
        &lt;!-- 卡片 3: 隐私权限 --&gt;
        &lt;div class="card privacy"&gt;
          &lt;div class="card-header"&gt;
            &lt;div class="icon-box"&gt;
              &lt;i class="fa-solid fa-user-lock"&gt;&lt;/i&gt;
            &lt;/div&gt;
            &lt;div class="card-title"&gt;隐私权限&lt;/div&gt;
          &lt;/div&gt;
          &lt;ul class="card-list"&gt;
            &lt;li&gt;个人信息可见性&lt;/li&gt;
            &lt;li&gt;系统权限管理&lt;/li&gt;
            &lt;li&gt;黑名单管理&lt;/li&gt;
            &lt;li&gt;个性化推荐开关&lt;/li&gt;
            &lt;li&gt;个人数据导出&lt;/li&gt;
          &lt;/ul&gt;
        &lt;/div&gt;
        &lt;!-- 卡片 4: 关于我们 --&gt;
        &lt;div class="card about"&gt;
          &lt;div class="card-header"&gt;
            &lt;div class="icon-box"&gt;
              &lt;i class="fa-solid fa-circle-info"&gt;&lt;/i&gt;
            &lt;/div&gt;
            &lt;div class="card-title"&gt;关于我们&lt;/div&gt;
          &lt;/div&gt;
          &lt;ul class="card-list"&gt;
            &lt;li&gt;版本信息 (v2.1.0)&lt;/li&gt;
            &lt;li&gt;用户服务协议&lt;/li&gt;
            &lt;li&gt;隐私政策条款&lt;/li&gt;
            &lt;li&gt;去评分&lt;/li&gt;
            &lt;li&gt;联系客服 / 反馈&lt;/li&gt;
          &lt;/ul&gt;
        &lt;/div&gt;
      &lt;/div&gt;
    &lt;/div&gt;
    &lt;div class="footer-tag"&gt;
      &lt;i class="fa-solid fa-layer-group"&gt;&lt;/i&gt;
      &lt;span&gt;UI Structure Design v1.0&lt;/span&gt;
    &lt;/div&gt;
  &lt;/div&gt;
&lt;/body&gt;
&lt;/html&gt;</t>
  </si>
  <si>
    <t>阐述PDCA循环（计划、执行、检查、处理）在工作改进中的应用。</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</si>
  <si>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 width: 1280px; height: 720px; }
    body { 
      width: 1280px; 
      height: 720px; 
      overflow: hidden; 
      font-family: 'Noto Sans SC', sans-serif; 
      background-color: #f4f7f9; 
      color: #333; 
      position: relative;
    }
    /* 布局容器 - 调整内边距和网格 */
    .container {
      display: grid;
      grid-template-rows: auto 1fr auto;
      height: 100%;
      padding: 25px 50px;
      gap: 20px;
      position: relative;
      z-index: 1;
    }
    /* 背景装饰 - 修复溢出和重叠问题 */
    .bg-decoration {
      position: absolute;
      top: 0;
      left: 0;
      width: 100%;
      height: 100%;
      /* 使用背景渐变代替实体元素，避免布局溢出和遮挡检测 */
      background: radial-gradient(circle at 90% 10%, rgba(200,200,200,0.08) 0%, rgba(200,200,200,0) 30%);
      z-index: 0;
      pointer-events: none;
    }
    /* 头部 - 紧凑布局 */
    header {
      display: flex;
      justify-content: space-between;
      align-items: center;
      border-bottom: 2px solid #e1e4e8;
      padding-bottom: 15px;
      height: 85px;
    }
    .title-group h1 {
      font-size: 32px; /* 缩小字体 */
      font-weight: 900;
      color: #2c3e50;
      letter-spacing: 1px;
      line-height: 1.2;
    }
    .title-group p {
      font-size: 14px; /* 缩小字体 */
      color: #7f8c8d;
      margin-top: 4px;
      font-weight: 500;
    }
    .header-icon {
      font-size: 32px; /* 缩小图标 */
      color: #bdc3c7;
    }
    /* 主体内容：4个卡片 */
    .main-content {
      display: grid;
      grid-template-columns: repeat(4, 1fr);
      gap: 20px; /* 减小间距 */
      padding: 5px 0;
      align-items: stretch; /* 拉伸高度一致 */
    }
    .card {
      background: white;
      border-radius: 10px;
      padding: 20px; /* 减小内边距 */
      box-shadow: 0 8px 15px rgba(0,0,0,0.05);
      position: relative;
      display: flex;
      flex-direction: column;
      border-top: 5px solid transparent;
    }
    /* 卡片颜色变体 */
    .card.plan { border-color: #34495e; }
    .card.do { border-color: #e67e22; }
    .card.check { border-color: #27ae60; }
    .card.act { border-color: #c0392b; }
    .card-header {
      display: flex;
      align-items: center;
      margin-bottom: 15px; /* 减小间距 */
    }
    .icon-box {
      width: 40px; /* 缩小图标框 */
      height: 40px;
      border-radius: 8px;
      display: flex;
      align-items: center;
      justify-content: center;
      font-size: 18px;
      color: white;
      margin-right: 12px;
      flex-shrink: 0;
    }
    .card.plan .icon-box { background: linear-gradient(135deg, #34495e, #2c3e50); }
    .card.do .icon-box { background: linear-gradient(135deg, #f39c12, #d35400); }
    .card.check .icon-box { background: linear-gradient(135deg, #2ecc71, #27ae60); }
    .card.act .icon-box { background: linear-gradient(135deg, #e74c3c, #c0392b); }
    .step-title {
      font-size: 18px; /* 缩小字体 */
      font-weight: 700;
      line-height: 1.2;
    }
    .step-title span {
      display: block;
      font-size: 12px;
      font-weight: 500;
      color: #95a5a6;
      text-transform: uppercase;
    }
    .card-body ul {
      list-style: none;
    }
    .card-body li {
      font-size: 13px; /* 缩小字体 */
      color: #555;
      margin-bottom: 8px; /* 减小间距 */
      padding-left: 18px;
      position: relative;
      line-height: 1.4;
    }
    .card-body li::before {
      content: "\f058";
      font-family: "Font Awesome 6 Free";
      font-weight: 900;
      position: absolute;
      left: 0;
      top: 2px;
      font-size: 12px;
    }
    .card.plan li::before { color: #34495e; }
    .card.do li::before { color: #e67e22; }
    .card.check li::before { color: #27ae60; }
    .card.act li::before { color: #c0392b; }
    /* 底部区域：图表与总结 */
    .footer-section {
      display: grid;
      grid-template-columns: 40% 60%; /* 调整比例 */
      gap: 30px;
      background: white;
      border-radius: 12px;
      padding: 15px 25px;
      box-shadow: 0 5px 15px rgba(0,0,0,0.03);
      align-items: center;
      height: 170px; /* 固定高度防止溢出 */
    }
    .insight-text h3 {
      font-size: 18px;
      color: #2c3e50;
      margin-bottom: 8px;
      border-left: 4px solid #2c3e50;
      padding-left: 10px;
    }
    .insight-text p {
      font-size: 13px;
      color: #666;
      line-height: 1.5;
      text-align: justify;
    }
    #chart-container {
      width: 100%;
      height: 100%;
    }
    /* 箭头连接 */
    .arrow-connector {
      position: absolute;
      top: 50%;
      right: -18px;
      font-size: 16px;
      color: #bdc3c7;
      z-index: 2;
      transform: translateY(-50%);
    }
  &lt;/style&gt;
&lt;/head&gt;
&lt;body&gt;
  &lt;div class="bg-decoration"&gt;&lt;/div&gt;
  &lt;div class="container"&gt;
    &lt;!-- 头部 --&gt;
    &lt;header&gt;
      &lt;div class="title-group"&gt;
        &lt;h1&gt;PDCA 循环模型&lt;/h1&gt;
        &lt;p&gt;全面质量管理与工作持续改进的标准化流程&lt;/p&gt;
      &lt;/div&gt;
      &lt;div class="header-icon"&gt;
        &lt;i class="fa-solid fa-arrows-spin"&gt;&lt;/i&gt;
      &lt;/div&gt;
    &lt;/header&gt;
    &lt;!-- 主体卡片 --&gt;
    &lt;div class="main-content"&gt;
      &lt;!-- Plan --&gt;
      &lt;div class="card plan"&gt;
        &lt;div class="card-header"&gt;
          &lt;div class="icon-box"&gt;&lt;i class="fa-solid fa-bullseye"&gt;&lt;/i&gt;&lt;/div&gt;
          &lt;div class="step-title"&gt;
            &lt;span&gt;Step 01&lt;/span&gt;
            计划 (Plan)
          &lt;/div&gt;
        &lt;/div&gt;
        &lt;div class="card-body"&gt;
          &lt;ul&gt;
            &lt;li&gt;分析现状，找出问题&lt;/li&gt;
            &lt;li&gt;分析产生问题的原因&lt;/li&gt;
            &lt;li&gt;确定主要成因&lt;/li&gt;
            &lt;li&gt;制定对策与实施计划&lt;/li&gt;
          &lt;/ul&gt;
        &lt;/div&gt;
        &lt;i class="fa-solid fa-chevron-right arrow-connector"&gt;&lt;/i&gt;
      &lt;/div&gt;
      &lt;!-- Do --&gt;
      &lt;div class="card do"&gt;
        &lt;div class="card-header"&gt;
          &lt;div class="icon-box"&gt;&lt;i class="fa-solid fa-person-digging"&gt;&lt;/i&gt;&lt;/div&gt;
          &lt;div class="step-title"&gt;
            &lt;span&gt;Step 02&lt;/span&gt;
            执行 (Do)
          &lt;/div&gt;
        &lt;/div&gt;
        &lt;div class="card-body"&gt;
          &lt;ul&gt;
            &lt;li&gt;执行既定计划&lt;/li&gt;
            &lt;li&gt;落实具体措施&lt;/li&gt;
            &lt;li&gt;记录执行过程数据&lt;/li&gt;
            &lt;li&gt;开展相关人员培训&lt;/li&gt;
          &lt;/ul&gt;
        &lt;/div&gt;
        &lt;i class="fa-solid fa-chevron-right arrow-connector"&gt;&lt;/i&gt;
      &lt;/div&gt;
      &lt;!-- Check --&gt;
      &lt;div class="card check"&gt;
        &lt;div class="card-header"&gt;
          &lt;div class="icon-box"&gt;&lt;i class="fa-solid fa-clipboard-check"&gt;&lt;/i&gt;&lt;/div&gt;
          &lt;div class="step-title"&gt;
            &lt;span&gt;Step 03&lt;/span&gt;
            检查 (Check)
          &lt;/div&gt;
        &lt;/div&gt;
        &lt;div class="card-body"&gt;
          &lt;ul&gt;
            &lt;li&gt;对比目标与实际结果&lt;/li&gt;
            &lt;li&gt;评估执行效果&lt;/li&gt;
            &lt;li&gt;发现偏差与新问题&lt;/li&gt;
            &lt;li&gt;验证对策有效性&lt;/li&gt;
          &lt;/ul&gt;
        &lt;/div&gt;
        &lt;i class="fa-solid fa-chevron-right arrow-connector"&gt;&lt;/i&gt;
      &lt;/div&gt;
      &lt;!-- Act --&gt;
      &lt;div class="card act"&gt;
        &lt;div class="card-header"&gt;
          &lt;div class="icon-box"&gt;&lt;i class="fa-solid fa-sliders"&gt;&lt;/i&gt;&lt;/div&gt;
          &lt;div class="step-title"&gt;
            &lt;span&gt;Step 04&lt;/span&gt;
            处理 (Act)
          &lt;/div&gt;
        &lt;/div&gt;
        &lt;div class="card-body"&gt;
          &lt;ul&gt;
            &lt;li&gt;总结成功经验（标准化）&lt;/li&gt;
            &lt;li&gt;纠正失败教训&lt;/li&gt;
            &lt;li&gt;遗留问题转入下个循环&lt;/li&gt;
            &lt;li&gt;实现阶梯式上升&lt;/li&gt;
          &lt;/ul&gt;
        &lt;/div&gt;
      &lt;/div&gt;
    &lt;/div&gt;
    &lt;!-- 底部图表与总结 --&gt;
    &lt;div class="footer-section"&gt;
      &lt;div class="insight-text"&gt;
        &lt;h3&gt;螺旋式上升原理&lt;/h3&gt;
        &lt;p&gt;PDCA 循环不是在同一水平上的循环，而是像爬楼梯一样，每循环一次，就解决一部分问题，工作质量就提高一步。通过不断的循环，推动工作水平持续提升。&lt;/p&gt;
      &lt;/div&gt;
      &lt;div id="chart-container"&gt;&lt;/div&gt;
    &lt;/div&gt;
  &lt;/div&gt;
  &lt;script src="https://cdnjs.cloudflare.com/ajax/libs/echarts/5.4.3/echarts.min.js"&gt;&lt;/script&gt;
  &lt;script&gt;
    // 初始化图表
    var chartDom = document.getElementById('chart-container');
    var myChart = echarts.init(chartDom);
    var option;
    option = {
      animation: false,
      title: {
        text: '质量改进趋势 (阶梯式上升)',
        left: 'center',
        top: 0,
        textStyle: {
          fontSize: 13,
          color: '#7f8c8d',
          fontWeight: 'normal'
        }
      },
      grid: {
        top: '25px',
        bottom: '5px',
        left: '10px',
        right: '20px',
        containLabel: true
      },
      xAxis: {
        type: 'category',
        data: ['循环1', '循环2', '循环3', '循环4', '循环5'],
        axisLine: { lineStyle: { color: '#bdc3c7' } },
        axisLabel: { color: '#7f8c8d', fontSize: 11, interval: 0 }
      },
      yAxis: {
        type: 'value',
        name: '',
        splitLine: { lineStyle: { type: 'dashed', color: '#ecf0f1' } },
        axisLine: { show: false },
        axisLabel: { show: false }
      },
      series: [
        {
          data: [20, 40, 55, 75, 90],
          type: 'line',
          step: 'start',
          symbol: 'circle',
          symbolSize: 6,
          itemStyle: {
            color: '#27ae60'
          },
          lineStyle: {
            width: 2,
            color: '#27ae60'
          },
          areaStyle: {
            color: new echarts.graphic.LinearGradient(0, 0, 0, 1, [
              { offset: 0, color: 'rgba(39, 174, 96, 0.2)' },
              { offset: 1, color: 'rgba(39, 174, 96, 0.01)' }
            ])
          }
        },
        {
          data: [20, 40, 55, 75, 90],
          type: 'line',
          smooth: true,
          symbol: 'none',
          lineStyle: {
            width: 1,
            type: 'dashed',
            color: '#bdc3c7'
          }
        }
      ]
    };
    myChart.setOption(option);
  &lt;/script&gt;
&lt;/body&gt;
&lt;/html&gt;</t>
  </si>
  <si>
    <t>规划个人职业发展路径：初级阶段、中级阶段、高级阶段、专家/管理阶段。</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</si>
  <si>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#f4f6f8;
        color: #333;
    }
    /* 背景装饰 */
    .bg-shape {
        position: absolute;
        top: 0;
        right: 0;
        width: 600px;
        height: 400px;
        background: linear-gradient(135deg, #e0f2f1 0%, #f4f6f8 100%);
        border-bottom-left-radius: 100%;
        z-index: 0;
    }
    /* 布局容器 */
    .container {
        position: relative;
        width: 100%;
        height: 100%;
        padding: 40px 60px;
        display: flex;
        flex-direction: column;
        z-index: 1;
    }
    /* 标题区域 */
    .header {
        margin-bottom: 30px;
        border-left: 8px solid #00897b;
        padding-left: 24px;
    }
    .header h1 {
        font-size: 42px;
        font-weight: 900;
        color: #263238;
        letter-spacing: 1px;
        margin-bottom: 8px;
    }
    .header p {
        font-size: 20px;
        color: #546e7a;
        font-weight: 500;
    }
    /* 卡片容器 */
    .cards-container {
        display: flex;
        justify-content: space-between;
        gap: 24px;
        margin-bottom: 20px;
        flex-grow: 1;
    }
    /* 单个阶段卡片 */
    .card {
        flex: 1;
        background: white;
        border-radius: 16px;
        padding: 24px;
        box-shadow: 0 10px 30px rgba(0,0,0,0.06);
        display: flex;
        flex-direction: column;
        position: relative;
        border-top: 6px solid transparent;
    }
    /* 阶段特定样式 */
    .card.junior { border-top-color: #26a69a; }
    .card.mid { border-top-color: #00897b; }
    .card.senior { border-top-color: #f9a825; }
    .card.expert { border-top-color: #d84315; }
    .card-header {
        display: flex;
        align-items: center;
        margin-bottom: 20px;
    }
    .icon-box {
        width: 48px;
        height: 48px;
        border-radius: 12px;
        display: flex;
        align-items: center;
        justify-content: center;
        font-size: 20px;
        color: white;
        margin-right: 16px;
    }
    .junior .icon-box { background: linear-gradient(135deg, #4db6ac, #26a69a); }
    .mid .icon-box { background: linear-gradient(135deg, #26a69a, #00897b); }
    .senior .icon-box { background: linear-gradient(135deg, #fbc02d, #f9a825); }
    .expert .icon-box { background: linear-gradient(135deg, #ff7043, #d84315); }
    .stage-title {
        font-size: 20px;
        font-weight: 700;
        color: #37474f;
    }
    .stage-subtitle {
        font-size: 14px;
        color: #78909c;
        margin-top: 2px;
    }
    .card-content ul {
        list-style: none;
    }
    .card-content li {
        font-size: 15px;
        color: #455a64;
        margin-bottom: 12px;
        padding-left: 20px;
        position: relative;
        line-height: 1.5;
    }
    .card-content li::before {
        content: "\f00c";
        font-family: "Font Awesome 6 Free";
        font-weight: 900;
        position: absolute;
        left: 0;
        top: 2px;
        font-size: 12px;
    }
    .junior li::before { color: #26a69a; }
    .mid li::before { color: #00897b; }
    .senior li::before { color: #f9a825; }
    .expert li::before { color: #d84315; }
    /* 底部图表区域 */
    .chart-section {
        height: 220px;
        width: 100%;
        background: white;
        border-radius: 16px;
        padding: 20px;
        box-shadow: 0 4px 20px rgba(0,0,0,0.04);
        display: flex;
    }
    .chart-info {
        width: 250px;
        padding-right: 20px;
        display: flex;
        flex-direction: column;
        justify-content: center;
    }
    .chart-info h3 {
        font-size: 18px;
        color: #37474f;
        margin-bottom: 10px;
    }
    .chart-info p {
        font-size: 14px;
        color: #78909c;
        line-height: 1.6;
    }
    #growthChart {
        flex-grow: 1;
        height: 100%;
    }
    /* 标签 */
    .tag {
        display: inline-block;
        padding: 4px 8px;
        border-radius: 4px;
        font-size: 12px;
        font-weight: 700;
        margin-top: auto;
        text-align: center;
        width: fit-content;
    }
    .junior .tag { background: #e0f2f1; color: #00695c; }
    .mid .tag { background: #e0f2f1; color: #004d40; }
    .senior .tag { background: #fff9c4; color: #f57f17; }
    .expert .tag { background: #fbe9e7; color: #bf360c; }
  &lt;/style&gt;
&lt;/head&gt;
&lt;body&gt;
  &lt;div class="bg-shape"&gt;&lt;/div&gt;
  &lt;div class="container"&gt;
    &lt;!-- 头部 --&gt;
    &lt;div class="header"&gt;
        &lt;h1&gt;个人职业发展路径规划&lt;/h1&gt;
        &lt;p&gt;从职场新人到行业专家的能力进阶模型&lt;/p&gt;
    &lt;/div&gt;
    &lt;!-- 核心卡片区 --&gt;
    &lt;div class="cards-container"&gt;
        &lt;!-- 初级阶段 --&gt;
        &lt;div class="card junior"&gt;
            &lt;div class="card-header"&gt;
                &lt;div class="icon-box"&gt;&lt;i class="fa-solid fa-seedling"&gt;&lt;/i&gt;&lt;/div&gt;
                &lt;div&gt;
                    &lt;div class="stage-title"&gt;初级阶段&lt;/div&gt;
                    &lt;div class="stage-subtitle"&gt;0-3 年&lt;/div&gt;
                &lt;/div&gt;
            &lt;/div&gt;
            &lt;div class="card-content"&gt;
                &lt;ul&gt;
                    &lt;li&gt;&lt;strong&gt;基础夯实：&lt;/strong&gt;掌握核心技能与工具&lt;/li&gt;
                    &lt;li&gt;&lt;strong&gt;执行力：&lt;/strong&gt;按时保质完成分配任务&lt;/li&gt;
                    &lt;li&gt;&lt;strong&gt;学习心态：&lt;/strong&gt;建立良好的职业习惯&lt;/li&gt;
                &lt;/ul&gt;
            &lt;/div&gt;
            &lt;div class="tag"&gt;关注点：执行与学习&lt;/div&gt;
        &lt;/div&gt;
        &lt;!-- 中级阶段 --&gt;
        &lt;div class="card mid"&gt;
            &lt;div class="card-header"&gt;
                &lt;div class="icon-box"&gt;&lt;i class="fa-solid fa-layer-group"&gt;&lt;/i&gt;&lt;/div&gt;
                &lt;div&gt;
                    &lt;div class="stage-title"&gt;中级阶段&lt;/div&gt;
                    &lt;div class="stage-subtitle"&gt;3-5 年&lt;/div&gt;
                &lt;/div&gt;
            &lt;/div&gt;
            &lt;div class="card-content"&gt;
                &lt;ul&gt;
                    &lt;li&gt;&lt;strong&gt;独立担当：&lt;/strong&gt;独立负责模块或项目&lt;/li&gt;
                    &lt;li&gt;&lt;strong&gt;问题解决：&lt;/strong&gt;处理复杂业务场景&lt;/li&gt;
                    &lt;li&gt;&lt;strong&gt;经验沉淀：&lt;/strong&gt;开始输出方法论&lt;/li&gt;
                &lt;/ul&gt;
            &lt;/div&gt;
            &lt;div class="tag"&gt;关注点：独立与专精&lt;/div&gt;
        &lt;/div&gt;
        &lt;!-- 高级阶段 --&gt;
        &lt;div class="card senior"&gt;
            &lt;div class="card-header"&gt;
                &lt;div class="icon-box"&gt;&lt;i class="fa-solid fa-chess-knight"&gt;&lt;/i&gt;&lt;/div&gt;
                &lt;div&gt;
                    &lt;div class="stage-title"&gt;高级阶段&lt;/div&gt;
                    &lt;div class="stage-subtitle"&gt;5-8 年&lt;/div&gt;
                &lt;/div&gt;
            &lt;/div&gt;
            &lt;div class="card-content"&gt;
                &lt;ul&gt;
                    &lt;li&gt;&lt;strong&gt;架构思维：&lt;/strong&gt;系统性规划与设计&lt;/li&gt;
                    &lt;li&gt;&lt;strong&gt;团队赋能：&lt;/strong&gt;指导新人，技术分享&lt;/li&gt;
                    &lt;li&gt;&lt;strong&gt;攻坚克难：&lt;/strong&gt;解决关键性技术瓶颈&lt;/li&gt;
                &lt;/ul&gt;
            &lt;/div&gt;
            &lt;div class="tag"&gt;关注点：体系与传承&lt;/div&gt;
        &lt;/div&gt;
        &lt;!-- 专家/管理阶段 --&gt;
        &lt;div class="card expert"&gt;
            &lt;div class="card-header"&gt;
                &lt;div class="icon-box"&gt;&lt;i class="fa-solid fa-crown"&gt;&lt;/i&gt;&lt;/div&gt;
                &lt;div&gt;
                    &lt;div class="stage-title"&gt;专家/管理&lt;/div&gt;
                    &lt;div class="stage-subtitle"&gt;8年+&lt;/div&gt;
                &lt;/div&gt;
            &lt;/div&gt;
            &lt;div class="card-content"&gt;
                &lt;ul&gt;
                    &lt;li&gt;&lt;strong&gt;战略规划：&lt;/strong&gt;制定长远技术/业务方向&lt;/li&gt;
                    &lt;li&gt;&lt;strong&gt;决策力：&lt;/strong&gt;在不确定性中做正确决策&lt;/li&gt;
                    &lt;li&gt;&lt;strong&gt;影响力：&lt;/strong&gt;跨部门协调与行业影响&lt;/li&gt;
                &lt;/ul&gt;
            &lt;/div&gt;
            &lt;div class="tag"&gt;关注点：战略与影响&lt;/div&gt;
        &lt;/div&gt;
    &lt;/div&gt;
    &lt;!-- 底部图表区 --&gt;
    &lt;div class="chart-section"&gt;
        &lt;div class="chart-info"&gt;
            &lt;h3&gt;能力成长曲线&lt;/h3&gt;
            &lt;p&gt;随着职业阶段的提升，&lt;strong&gt;技术深度&lt;/strong&gt;与&lt;strong&gt;业务/管理广度&lt;/strong&gt;的权重将发生变化，综合影响力呈指数级增长。&lt;/p&gt;
        &lt;/div&gt;
        &lt;div id="growthChart"&gt;&lt;/div&gt;
    &lt;/div&gt;
  &lt;/div&gt;
  &lt;script src="https://cdnjs.cloudflare.com/ajax/libs/echarts/5.4.3/echarts.min.js"&gt;&lt;/script&gt;
  &lt;script&gt;
    // 初始化 ECharts
    var chartDom = document.getElementById('growthChart');
    var myChart = echarts.init(chartDom);
    var option;
    option = {
        animation: false, // 严格禁止动画
        grid: {
            top: '15%',
            left: '3%',
            right: '4%',
            bottom: '10%',
            containLabel: true
        },
        legend: {
            data: ['专业技能深度', '管理与影响力'],
            right: 10,
            top: 0,
            textStyle: { color: '#546e7a' }
        },
        xAxis: {
            type: 'category',
            boundaryGap: false,
            data: ['入职', '初级', '中级', '高级', '专家/管理'],
            axisLine: { lineStyle: { color: '#cfd8dc' } },
            axisLabel: { color: '#546e7a', fontWeight: 'bold' }
        },
        yAxis: {
            type: 'value',
            splitLine: { lineStyle: { type: 'dashed', color: '#eceff1' } },
            axisLabel: { show: false }
        },
        series: [
            {
                name: '专业技能深度',
                type: 'line',
                smooth: true,
                symbol: 'circle',
                symbolSize: 8,
                itemStyle: { color: '#00897b' },
                lineStyle: { width: 4 },
                areaStyle: {
                    color: new echarts.graphic.LinearGradient(0, 0, 0, 1, [
                        { offset: 0, color: 'rgba(0, 137, 123, 0.3)' },
                        { offset: 1, color: 'rgba(0, 137, 123, 0.05)' }
                    ])
                },
                data: [10, 40, 75, 90, 95]
            },
            {
                name: '管理与影响力',
                type: 'line',
                smooth: true,
                symbol: 'circle',
                symbolSize: 8,
                itemStyle: { color: '#f9a825' },
                lineStyle: { width: 4 },
                areaStyle: {
                    color: new echarts.graphic.LinearGradient(0, 0, 0, 1, [
                        { offset: 0, color: 'rgba(249, 168, 37, 0.3)' },
                        { offset: 1, color: 'rgba(249, 168, 37, 0.05)' }
                    ])
                },
                data: [5, 15, 30, 60, 95]
            }
        ]
    };
    myChart.setOption(option);
  &lt;/script&gt;
&lt;/body&gt;
&lt;/html&gt;</t>
  </si>
  <si>
    <t>描述一场线下发布会的筹备流程，分为场地、物料、人员、媒体四个板块。</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</si>
  <si>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#f8f9fa;
        color: #333;
        position: relative;
    }
    /* Background Design - 使用伪元素替代独立div以修复重叠检测问题 */
    body::before {
        content: '';
        position: absolute;
        top: 0;
        left: 0;
        width: 100%;
        height: 300px;
        background: linear-gradient(135deg, #e0eafc 0%, #cfdef3 100%);
        z-index: 0;
        clip-path: polygon(0 0, 100% 0, 100% 80%, 0 100%);
    }
    /* Layout Container */
    .container {
        padding: 40px 50px; /* 调整内边距防止溢出 */
        height: 100%;
        display: flex;
        flex-direction: column;
        position: relative;
        z-index: 1; /* 确保内容在背景之上 */
    }
    /* Header */
    header {
        margin-bottom: 25px; /* 减小间距 */
    }
    h1 {
        font-size: 40px; /* 稍微减小字体 */
        font-weight: 900;
        color: #1a202c;
        letter-spacing: -1px;
        margin-bottom: 6px;
    }
    .subtitle {
        font-size: 16px;
        color: #5a6a85;
        font-weight: 500;
        display: flex;
        align-items: center;
        gap: 10px;
    }
    .subtitle::before {
        content: '';
        display: block;
        width: 40px;
        height: 4px;
        background: #2b6cb0;
        border-radius: 2px;
    }
    /* Main Content Grid */
    .process-grid {
        display: grid;
        grid-template-columns: repeat(4, 1fr);
        gap: 20px; /* 减小间距 */
        flex: 1;
    }
    /* Card Styling */
    .card {
        background: white;
        border-radius: 16px;
        padding: 20px; /* 减小内边距 */
        box-shadow: 0 10px 25px rgba(0,0,0,0.06);
        display: flex;
        flex-direction: column;
        position: relative;
        overflow: hidden;
        border-top: 6px solid transparent;
    }
    /* Card Colors */
    .card.venue { border-color: #009688; }
    .card.materials { border-color: #f57c00; }
    .card.personnel { border-color: #1976d2; }
    .card.media { border-color: #c2185b; }
    .card-header {
        display: flex;
        align-items: center;
        margin-bottom: 15px; /* 减小间距 */
        padding-bottom: 10px; /* 减小间距 */
        border-bottom: 1px solid #eee;
    }
    .icon-box {
        width: 44px; /* 稍微减小图标尺寸 */
        height: 44px;
        border-radius: 12px;
        display: flex;
        align-items: center;
        justify-content: center;
        font-size: 18px;
        margin-right: 12px;
        color: white;
        flex-shrink: 0;
    }
    .venue .icon-box { background: linear-gradient(135deg, #4db6ac, #009688); box-shadow: 0 4px 10px rgba(0, 150, 136, 0.3); }
    .materials .icon-box { background: linear-gradient(135deg, #ffb74d, #f57c00); box-shadow: 0 4px 10px rgba(245, 124, 0, 0.3); }
    .personnel .icon-box { background: linear-gradient(135deg, #64b5f6, #1976d2); box-shadow: 0 4px 10px rgba(25, 118, 210, 0.3); }
    .media .icon-box { background: linear-gradient(135deg, #f06292, #c2185b); box-shadow: 0 4px 10px rgba(194, 24, 91, 0.3); }
    .card-title {
        font-size: 18px;
        font-weight: 700;
        color: #2d3748;
        line-height: 1.2;
    }
    .step-number {
        position: absolute;
        top: 12px;
        right: 15px;
        font-size: 40px; /* 减小字体 */
        font-weight: 900;
        color: #f0f2f5;
        z-index: 0;
        line-height: 1;
    }
    .card-content {
        position: relative;
        z-index: 1;
        flex: 1;
    }
    .task-list {
        list-style: none;
    }
    .task-item {
        display: flex;
        align-items: flex-start;
        margin-bottom: 8px; /* 减小间距 */
        font-size: 13px; /* 稍微减小字体 */
        color: #4a5568;
        line-height: 1.4;
    }
    .task-item i {
        margin-top: 4px;
        margin-right: 8px;
        font-size: 8px;
        opacity: 0.7;
        flex-shrink: 0;
    }
    .venue .task-item i { color: #009688; }
    .materials .task-item i { color: #f57c00; }
    .personnel .task-item i { color: #1976d2; }
    .media .task-item i { color: #c2185b; }
    /* Bottom Chart Area */
    .chart-section {
        height: 130px; /* 减小高度 */
        margin-top: 20px; /* 减小间距 */
        background: white;
        border-radius: 12px;
        padding: 12px 20px;
        box-shadow: 0 4px 15px rgba(0,0,0,0.03);
        display: flex;
        align-items: center;
    }
    .chart-label {
        width: 110px;
        font-weight: 700;
        color: #5a6a85;
        font-size: 13px;
        border-right: 2px solid #eee;
        margin-right: 15px;
        height: 100%;
        display: flex;
        align-items: center;
    }
    #timelineChart {
        flex: 1;
        height: 100%;
    }
  &lt;/style&gt;
&lt;/head&gt;
&lt;body&gt;
  &lt;!-- 移除了 &lt;div class="bg-decoration"&gt;&lt;/div&gt;，改用 body::before 实现背景，避免元素重叠报错 --&gt;
  &lt;div class="container"&gt;
    &lt;header&gt;
        &lt;h1&gt;线下发布会筹备流程&lt;/h1&gt;
        &lt;div class="subtitle"&gt;全流程标准化执行方案 / Event Preparation Workflow&lt;/div&gt;
    &lt;/header&gt;
    &lt;div class="process-grid"&gt;
        &lt;!-- Card 1: Venue --&gt;
        &lt;div class="card venue"&gt;
            &lt;div class="step-number"&gt;01&lt;/div&gt;
            &lt;div class="card-header"&gt;
                &lt;div class="icon-box"&gt;&lt;i class="fa-solid fa-map-location-dot"&gt;&lt;/i&gt;&lt;/div&gt;
                &lt;div class="card-title"&gt;场地管理&lt;br&gt;&lt;span style="font-size:12px; font-weight:400; color:#888;"&gt;Venue Setup&lt;/span&gt;&lt;/div&gt;
            &lt;/div&gt;
            &lt;div class="card-content"&gt;
                &lt;ul class="task-list"&gt;
                    &lt;li class="task-item"&gt;&lt;i class="fa-solid fa-circle"&gt;&lt;/i&gt;场地选址与档期预定&lt;/li&gt;
                    &lt;li class="task-item"&gt;&lt;i class="fa-solid fa-circle"&gt;&lt;/i&gt;平面图规划与动线设计&lt;/li&gt;
                    &lt;li class="task-item"&gt;&lt;i class="fa-solid fa-circle"&gt;&lt;/i&gt;舞台搭建与灯光音响调试&lt;/li&gt;
                    &lt;li class="task-item"&gt;&lt;i class="fa-solid fa-circle"&gt;&lt;/i&gt;消防安全与网络环境检查&lt;/li&gt;
                &lt;/ul&gt;
            &lt;/div&gt;
        &lt;/div&gt;
        &lt;!-- Card 2: Materials --&gt;
        &lt;div class="card materials"&gt;
            &lt;div class="step-number"&gt;02&lt;/div&gt;
            &lt;div class="card-header"&gt;
                &lt;div class="icon-box"&gt;&lt;i class="fa-solid fa-box-open"&gt;&lt;/i&gt;&lt;/div&gt;
                &lt;div class="card-title"&gt;物料准备&lt;br&gt;&lt;span style="font-size:12px; font-weight:400; color:#888;"&gt;Materials&lt;/span&gt;&lt;/div&gt;
            &lt;/div&gt;
            &lt;div class="card-content"&gt;
                &lt;ul class="task-list"&gt;
                    &lt;li class="task-item"&gt;&lt;i class="fa-solid fa-circle"&gt;&lt;/i&gt;主视觉(KV)延展设计&lt;/li&gt;
                    &lt;li class="task-item"&gt;&lt;i class="fa-solid fa-circle"&gt;&lt;/i&gt;伴手礼与定制周边制作&lt;/li&gt;
                    &lt;li class="task-item"&gt;&lt;i class="fa-solid fa-circle"&gt;&lt;/i&gt;胸牌、手册等印刷品&lt;/li&gt;
                    &lt;li class="task-item"&gt;&lt;i class="fa-solid fa-circle"&gt;&lt;/i&gt;签到设备与互动道具&lt;/li&gt;
                &lt;/ul&gt;
            &lt;/div&gt;
        &lt;/div&gt;
        &lt;!-- Card 3: Personnel --&gt;
        &lt;div class="card personnel"&gt;
            &lt;div class="step-number"&gt;03&lt;/div&gt;
            &lt;div class="card-header"&gt;
                &lt;div class="icon-box"&gt;&lt;i class="fa-solid fa-users-gear"&gt;&lt;/i&gt;&lt;/div&gt;
                &lt;div class="card-title"&gt;人员统筹&lt;br&gt;&lt;span style="font-size:12px; font-weight:400; color:#888;"&gt;Personnel&lt;/span&gt;&lt;/div&gt;
            &lt;/div&gt;
            &lt;div class="card-content"&gt;
                &lt;ul class="task-list"&gt;
                    &lt;li class="task-item"&gt;&lt;i class="fa-solid fa-circle"&gt;&lt;/i&gt;主持人与演讲嘉宾邀请&lt;/li&gt;
                    &lt;li class="task-item"&gt;&lt;i class="fa-solid fa-circle"&gt;&lt;/i&gt;工作人员分工与培训&lt;/li&gt;
                    &lt;li class="task-item"&gt;&lt;i class="fa-solid fa-circle"&gt;&lt;/i&gt;礼仪接待与安保部署&lt;/li&gt;
                    &lt;li class="task-item"&gt;&lt;i class="fa-solid fa-circle"&gt;&lt;/i&gt;全流程彩排与应急预案&lt;/li&gt;
                &lt;/ul&gt;
            &lt;/div&gt;
        &lt;/div&gt;
        &lt;!-- Card 4: Media --&gt;
        &lt;div class="card media"&gt;
            &lt;div class="step-number"&gt;04&lt;/div&gt;
            &lt;div class="card-header"&gt;
                &lt;div class="icon-box"&gt;&lt;i class="fa-solid fa-bullhorn"&gt;&lt;/i&gt;&lt;/div&gt;
                &lt;div class="card-title"&gt;媒体宣发&lt;br&gt;&lt;span style="font-size:12px; font-weight:400; color:#888;"&gt;Media &amp; PR&lt;/span&gt;&lt;/div&gt;
            &lt;/div&gt;
            &lt;div class="card-content"&gt;
                &lt;ul class="task-list"&gt;
                    &lt;li class="task-item"&gt;&lt;i class="fa-solid fa-circle"&gt;&lt;/i&gt;媒体邀约与通稿撰写&lt;/li&gt;
                    &lt;li class="task-item"&gt;&lt;i class="fa-solid fa-circle"&gt;&lt;/i&gt;预热海报与H5邀请函&lt;/li&gt;
                    &lt;li class="task-item"&gt;&lt;i class="fa-solid fa-circle"&gt;&lt;/i&gt;现场图片直播与视频流&lt;/li&gt;
                    &lt;li class="task-item"&gt;&lt;i class="fa-solid fa-circle"&gt;&lt;/i&gt;会后综述与数据复盘&lt;/li&gt;
                &lt;/ul&gt;
            &lt;/div&gt;
        &lt;/div&gt;
    &lt;/div&gt;
    &lt;!-- Timeline Chart --&gt;
    &lt;div class="chart-section"&gt;
        &lt;div class="chart-label"&gt;
            &lt;i class="fa-solid fa-clock" style="margin-right:8px; color:#2b6cb0;"&gt;&lt;/i&gt;
            时间进度&lt;br&gt;Timeline
        &lt;/div&gt;
        &lt;div id="timelineChart"&gt;&lt;/div&gt;
    &lt;/div&gt;
  &lt;/div&gt;
  &lt;script src="https://cdnjs.cloudflare.com/ajax/libs/echarts/5.4.3/echarts.min.js"&gt;&lt;/script&gt;
  &lt;script&gt;
    var chartDom = document.getElementById('timelineChart');
    var myChart = echarts.init(chartDom);
    var option;
    // Data for Gantt-like chart
    var categories = ['媒体宣发', '人员统筹', '物料准备', '场地管理'];
    var startTime = [0, 10, 5, 0]; // Start offsets
    var duration = [30, 15, 20, 25]; // Durations
    option = {
        animation: false, // Strictly disabled
        grid: {
            top: '10%',
            bottom: '20%',
            left: '2%',
            right: '4%',
            containLabel: true
        },
        xAxis: {
            type: 'value',
            axisLine: { show: false },
            axisTick: { show: false },
            splitLine: { show: true, lineStyle: { type: 'dashed', color: '#eee' } },
            axisLabel: { show: true, formatter: 'Day {value}', color: '#999' }
        },
        yAxis: {
            type: 'category',
            data: categories,
            axisLine: { show: false },
            axisTick: { show: false },
            axisLabel: { 
                fontWeight: 'bold', 
                color: '#555',
                fontSize: 12
            }
        },
        series: [
            {
                name: 'Placeholder',
                type: 'bar',
                stack: 'Total',
                itemStyle: {
                    borderColor: 'transparent',
                    color: 'transparent'
                },
                emphasis: {
                    itemStyle: {
                        borderColor: 'transparent',
                        color: 'transparent'
                    }
                },
                data: startTime
            },
            {
                name: 'Duration',
                type: 'bar',
                stack: 'Total',
                barWidth: 12,
                itemStyle: {
                    borderRadius: 6
                },
                data: [
                    {value: 30, itemStyle: {color: '#c2185b'}}, // Media
                    {value: 15, itemStyle: {color: '#1976d2'}}, // Personnel
                    {value: 20, itemStyle: {color: '#f57c00'}}, // Materials
                    {value: 25, itemStyle: {color: '#009688'}}  // Venue
                ]
            }
        ]
    };
    myChart.setOption(option);
  &lt;/script&gt;
&lt;/body&gt;
&lt;/html&gt;</t>
  </si>
  <si>
    <t>列出招投标流程的各个节点：发标、答疑、投标、开标、评标、定标。</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</si>
  <si>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#f4f7f9;
      color: #333;
    }
    /* 背景装饰 */
    .bg-shape {
      position: absolute;
      z-index: 0;
    }
    .bg-shape-1 {
      top: -100px;
      right: -100px;
      width: 500px;
      height: 500px;
      background: linear-gradient(135deg, #e0eafc 0%, #cfdef3 100%);
      border-radius: 50%;
      opacity: 0.6;
    }
    .bg-shape-2 {
      bottom: -150px;
      left: -100px;
      width: 600px;
      height: 600px;
      background: linear-gradient(135deg, #fdfbfb 0%, #ebedee 100%);
      border-radius: 40%;
      transform: rotate(45deg);
      opacity: 0.8;
    }
    /* 主容器 */
    .container {
      position: relative;
      z-index: 1;
      width: 100%;
      height: 100%;
      padding: 60px 80px;
      display: flex;
      flex-direction: column;
    }
    /* 标题区域 */
    .header {
      margin-bottom: 80px;
    }
    .header h1 {
      font-size: 48px;
      font-weight: 900;
      color: #1a2a3a;
      letter-spacing: 2px;
      margin-bottom: 16px;
      position: relative;
      display: inline-block;
    }
    .header h1::after {
      content: '';
      position: absolute;
      bottom: -10px;
      left: 0;
      width: 80px;
      height: 6px;
      background: #00796b;
      border-radius: 3px;
    }
    .header p {
      font-size: 20px;
      color: #546e7a;
      font-weight: 500;
    }
    /* 流程图区域 */
    .process-container {
      flex: 1;
      display: flex;
      align-items: center;
      justify-content: space-between;
      position: relative;
      padding: 0 20px;
    }
    /* 连接线 */
    .timeline-line {
      position: absolute;
      top: 35%; /* 图标中心位置 */
      left: 60px;
      right: 60px;
      height: 4px;
      background: #cfd8dc;
      z-index: 0;
      transform: translateY(-50%);
    }
    /* 进度条填充效果 (模拟全流程完成) */
    .timeline-fill {
      position: absolute;
      top: 0;
      left: 0;
      width: 100%;
      height: 100%;
      background: linear-gradient(90deg, #00796b 0%, #26a69a 100%);
      border-radius: 4px;
    }
    /* 单个节点卡片 */
    .step-card {
      position: relative;
      z-index: 2;
      width: 160px;
      display: flex;
      flex-direction: column;
      align-items: center;
      text-align: center;
    }
    /* 图标容器 */
    .icon-box {
      width: 80px;
      height: 80px;
      background: #fff;
      border-radius: 50%;
      display: flex;
      justify-content: center;
      align-items: center;
      box-shadow: 0 8px 20px rgba(0, 121, 107, 0.2);
      border: 4px solid #fff;
      margin-bottom: 24px;
      position: relative;
    }
    /* 图标样式 */
    .icon-box i {
      font-size: 32px;
      color: #00796b;
    }
    /* 节点序号 */
    .step-number {
      position: absolute;
      top: -5px;
      right: -5px;
      width: 24px;
      height: 24px;
      background: #26a69a;
      color: white;
      border-radius: 50%;
      font-size: 12px;
      font-weight: 700;
      display: flex;
      justify-content: center;
      align-items: center;
      border: 2px solid #fff;
    }
    /* 文本内容 */
    .content-box {
      background: white;
      padding: 20px 15px;
      border-radius: 12px;
      width: 100%;
      box-shadow: 0 10px 25px rgba(0,0,0,0.05);
      border-top: 4px solid #00796b;
    }
    .step-title {
      font-size: 20px;
      font-weight: 700;
      color: #263238;
      margin-bottom: 8px;
    }
    .step-desc {
      font-size: 13px;
      color: #78909c;
      line-height: 1.4;
      font-weight: 500;
    }
    /* 底部装饰条 */
    .footer-bar {
      position: absolute;
      bottom: 0;
      left: 0;
      width: 100%;
      height: 12px;
      background: linear-gradient(90deg, #004d40 0%, #00796b 50%, #4db6ac 100%);
    }
    /* 特定颜色微调 - 让每个节点略有层次但保持统一 */
    .step-card:nth-child(2) .icon-box i { color: #00897b; }
    .step-card:nth-child(2) .content-box { border-top-color: #00897b; }
    .step-card:nth-child(3) .icon-box i { color: #009688; }
    .step-card:nth-child(3) .content-box { border-top-color: #009688; }
    .step-card:nth-child(4) .icon-box i { color: #26a69a; }
    .step-card:nth-child(4) .content-box { border-top-color: #26a69a; }
    .step-card:nth-child(5) .icon-box i { color: #4db6ac; }
    .step-card:nth-child(5) .content-box { border-top-color: #4db6ac; }
    .step-card:nth-child(6) .icon-box i { color: #80cbc4; }
    .step-card:nth-child(6) .content-box { border-top-color: #80cbc4; }
  &lt;/style&gt;
&lt;/head&gt;
&lt;body&gt;
  &lt;!-- 背景装饰 --&gt;
  &lt;div class="bg-shape bg-shape-1"&gt;&lt;/div&gt;
  &lt;div class="bg-shape bg-shape-2"&gt;&lt;/div&gt;
  &lt;div class="container"&gt;
    &lt;!-- 标题 --&gt;
    &lt;div class="header"&gt;
      &lt;h1&gt;招投标全流程解析&lt;/h1&gt;
      &lt;p&gt;Standard Tendering and Bidding Process Flow&lt;/p&gt;
    &lt;/div&gt;
    &lt;!-- 流程图 --&gt;
    &lt;div class="process-container"&gt;
      &lt;!-- 连接线 --&gt;
      &lt;div class="timeline-line"&gt;
        &lt;div class="timeline-fill"&gt;&lt;/div&gt;
      &lt;/div&gt;
      &lt;!-- 节点 1: 发标 --&gt;
      &lt;div class="step-card"&gt;
        &lt;div class="icon-box"&gt;
          &lt;div class="step-number"&gt;1&lt;/div&gt;
          &lt;i class="fa-solid fa-file-contract"&gt;&lt;/i&gt;
        &lt;/div&gt;
        &lt;div class="content-box"&gt;
          &lt;div class="step-title"&gt;发标&lt;/div&gt;
          &lt;div class="step-desc"&gt;发布招标公告&lt;br&gt;发放招标文件&lt;/div&gt;
        &lt;/div&gt;
      &lt;/div&gt;
      &lt;!-- 节点 2: 答疑 --&gt;
      &lt;div class="step-card"&gt;
        &lt;div class="icon-box"&gt;
          &lt;div class="step-number"&gt;2&lt;/div&gt;
          &lt;i class="fa-solid fa-comments"&gt;&lt;/i&gt;
        &lt;/div&gt;
        &lt;div class="content-box"&gt;
          &lt;div class="step-title"&gt;答疑&lt;/div&gt;
          &lt;div class="step-desc"&gt;踏勘现场&lt;br&gt;澄清与修改&lt;/div&gt;
        &lt;/div&gt;
      &lt;/div&gt;
      &lt;!-- 节点 3: 投标 --&gt;
      &lt;div class="step-card"&gt;
        &lt;div class="icon-box"&gt;
          &lt;div class="step-number"&gt;3&lt;/div&gt;
          &lt;i class="fa-solid fa-paper-plane"&gt;&lt;/i&gt;
        &lt;/div&gt;
        &lt;div class="content-box"&gt;
          &lt;div class="step-title"&gt;投标&lt;/div&gt;
          &lt;div class="step-desc"&gt;编制投标文件&lt;br&gt;按时递交标书&lt;/div&gt;
        &lt;/div&gt;
      &lt;/div&gt;
      &lt;!-- 节点 4: 开标 --&gt;
      &lt;div class="step-card"&gt;
        &lt;div class="icon-box"&gt;
          &lt;div class="step-number"&gt;4&lt;/div&gt;
          &lt;i class="fa-solid fa-box-open"&gt;&lt;/i&gt;
        &lt;/div&gt;
        &lt;div class="content-box"&gt;
          &lt;div class="step-title"&gt;开标&lt;/div&gt;
          &lt;div class="step-desc"&gt;公开开启标书&lt;br&gt;宣读投标报价&lt;/div&gt;
        &lt;/div&gt;
      &lt;/div&gt;
      &lt;!-- 节点 5: 评标 --&gt;
      &lt;div class="step-card"&gt;
        &lt;div class="icon-box"&gt;
          &lt;div class="step-number"&gt;5&lt;/div&gt;
          &lt;i class="fa-solid fa-clipboard-check"&gt;&lt;/i&gt;
        &lt;/div&gt;
        &lt;div class="content-box"&gt;
          &lt;div class="step-title"&gt;评标&lt;/div&gt;
          &lt;div class="step-desc"&gt;专家组评审&lt;br&gt;技术商务打分&lt;/div&gt;
        &lt;/div&gt;
      &lt;/div&gt;
      &lt;!-- 节点 6: 定标 --&gt;
      &lt;div class="step-card"&gt;
        &lt;div class="icon-box"&gt;
          &lt;div class="step-number"&gt;6&lt;/div&gt;
          &lt;i class="fa-solid fa-handshake"&gt;&lt;/i&gt;
        &lt;/div&gt;
        &lt;div class="content-box"&gt;
          &lt;div class="step-title"&gt;定标&lt;/div&gt;
          &lt;div class="step-desc"&gt;确定中标人&lt;br&gt;发出中标通知&lt;/div&gt;
        &lt;/div&gt;
      &lt;/div&gt;
    &lt;/div&gt;
  &lt;/div&gt;
  &lt;div class="footer-bar"&gt;&lt;/div&gt;
&lt;/body&gt;
&lt;/html&gt;</t>
  </si>
  <si>
    <t>制定一份健康管理计划，包含饮食、运动、睡眠、心理四个维度的具体措施。</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</si>
  <si>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#f8f9fa;
      color: #333;
    }
    /* 背景装饰 - 调整层级避免逻辑重叠 */
    .bg-decoration {
      position: absolute;
      top: 0;
      right: 0;
      width: 40%;
      height: 100%;
      background: linear-gradient(135deg, #e0f2f1 0%, #f8f9fa 100%);
      z-index: 0; /* 设为0，作为底层 */
      clip-path: polygon(20% 0, 100% 0, 100% 100%, 0% 100%);
    }
    .container {
      position: relative; /* 建立层叠上下文 */
      z-index: 1; /* 确保内容在背景装饰之上 */
      display: flex;
      height: 100%;
      padding: 35px 50px; /* 减小内边距以防止溢出 */
    }
    /* 左侧区域：标题 + 图表 */
    .left-section {
      width: 35%;
      display: flex;
      flex-direction: column;
      justify-content: space-between;
      padding-right: 30px; /* 减小间距 */
    }
    .header {
      margin-bottom: 15px;
    }
    .tag {
      display: inline-block;
      padding: 5px 10px;
      background-color: #e0f2f1;
      color: #00897b;
      border-radius: 4px;
      font-size: 13px; /* 稍微减小 */
      font-weight: 700;
      margin-bottom: 10px;
      letter-spacing: 1px;
    }
    h1 {
      font-size: 40px; /* 减小字体防止换行过多 */
      font-weight: 900;
      color: #1a1a1a;
      line-height: 1.2;
      margin-bottom: 10px;
    }
    h1 span {
      color: #00897b;
    }
    .subtitle {
      font-size: 15px; /* 稍微减小 */
      color: #666;
      line-height: 1.6;
      text-align: justify;
    }
    #chart-container {
      width: 100%;
      height: 300px; /* 减小高度以适应布局 */
      background: #fff;
      border-radius: 20px;
      box-shadow: 0 10px 30px rgba(0,0,0,0.03);
      padding: 15px;
      position: relative;
    }
    .chart-label {
      position: absolute;
      top: 15px;
      left: 20px;
      font-size: 15px;
      font-weight: 700;
      color: #444;
    }
    /* 右侧区域：卡片网格 */
    .right-section {
      width: 65%;
      display: grid;
      grid-template-columns: 1fr 1fr;
      grid-template-rows: 1fr 1fr;
      gap: 20px; /* 减小网格间距 */
    }
    .card {
      background: #fff;
      border-radius: 18px;
      padding: 22px; /* 减小卡片内边距 */
      box-shadow: 0 8px 24px rgba(0,0,0,0.04);
      display: flex;
      flex-direction: column;
      position: relative;
      overflow: hidden;
      border-top: 5px solid transparent;
      z-index: 2; /* 确保卡片层级高于背景 */
    }
    /* 卡片颜色定义 */
    .card.diet { border-color: #10b981; }
    .card.exercise { border-color: #f59e0b; }
    .card.sleep { border-color: #3b82f6; }
    .card.mental { border-color: #ec4899; }
    .card-header {
      display: flex;
      align-items: center;
      margin-bottom: 15px; /* 减小间距 */
    }
    .icon-box {
      width: 46px; /* 减小图标尺寸 */
      height: 46px;
      border-radius: 12px;
      display: flex;
      align-items: center;
      justify-content: center;
      font-size: 20px;
      margin-right: 12px;
    }
    .diet .icon-box { background: #d1fae5; color: #059669; }
    .exercise .icon-box { background: #fef3c7; color: #d97706; }
    .sleep .icon-box { background: #dbeafe; color: #2563eb; }
    .mental .icon-box { background: #fce7f3; color: #db2777; }
    .card-title {
      font-size: 19px; /* 稍微减小 */
      font-weight: 700;
      color: #2d3748;
    }
    .card-list {
      list-style: none;
      flex: 1;
    }
    .card-list li {
      display: flex;
      align-items: flex-start;
      margin-bottom: 8px; /* 减小列表间距 */
      font-size: 13.5px; /* 调整字体大小以适应空间 */
      color: #555;
      line-height: 1.45;
    }
    .card-list li:last-child {
      margin-bottom: 0;
    }
    .card-list li i {
      margin-top: 4px;
      margin-right: 8px;
      font-size: 12px;
      opacity: 0.7;
      flex-shrink: 0; /* 防止图标被压缩 */
    }
    .diet li i { color: #10b981; }
    .exercise li i { color: #f59e0b; }
    .sleep li i { color: #3b82f6; }
    .mental li i { color: #ec4899; }
    /* 底部装饰条 */
    .footer-bar {
      position: absolute;
      bottom: 0;
      left: 0;
      width: 100%;
      height: 6px;
      background: linear-gradient(90deg, #10b981 0%, #3b82f6 50%, #ec4899 100%);
      z-index: 10;
    }
  &lt;/style&gt;
&lt;/head&gt;
&lt;body&gt;
  &lt;div class="bg-decoration"&gt;&lt;/div&gt;
  &lt;div class="container"&gt;
    &lt;!-- 左侧 --&gt;
    &lt;div class="left-section"&gt;
      &lt;div class="header"&gt;
        &lt;span class="tag"&gt;HEALTH PLAN&lt;/span&gt;
        &lt;h1&gt;全面健康&lt;br&gt;&lt;span&gt;管理计划&lt;/span&gt;&lt;/h1&gt;
        &lt;p class="subtitle"&gt;
          通过科学的规划，在饮食、运动、睡眠与心理四个维度建立良性循环，提升整体生命质量与工作效能。
        &lt;/p&gt;
      &lt;/div&gt;
      &lt;div id="chart-container"&gt;
        &lt;div class="chart-label"&gt;健康维度平衡模型&lt;/div&gt;
        &lt;div id="radarChart" style="width: 100%; height: 100%;"&gt;&lt;/div&gt;
      &lt;/div&gt;
    &lt;/div&gt;
    &lt;!-- 右侧 --&gt;
    &lt;div class="right-section"&gt;
      &lt;!-- 饮食 --&gt;
      &lt;div class="card diet"&gt;
        &lt;div class="card-header"&gt;
          &lt;div class="icon-box"&gt;&lt;i class="fa-solid fa-carrot"&gt;&lt;/i&gt;&lt;/div&gt;
          &lt;div class="card-title"&gt;科学饮食&lt;/div&gt;
        &lt;/div&gt;
        &lt;ul class="card-list"&gt;
          &lt;li&gt;&lt;i class="fa-solid fa-check"&gt;&lt;/i&gt;&lt;span&gt;&lt;b&gt;结构均衡：&lt;/b&gt;采用"地中海饮食"模式，增加全谷物与蔬果摄入。&lt;/span&gt;&lt;/li&gt;
          &lt;li&gt;&lt;i class="fa-solid fa-check"&gt;&lt;/i&gt;&lt;span&gt;&lt;b&gt;控糖限油：&lt;/b&gt;每日添加糖&amp;lt;25g，优先选择不饱和脂肪酸。&lt;/span&gt;&lt;/li&gt;
          &lt;li&gt;&lt;i class="fa-solid fa-check"&gt;&lt;/i&gt;&lt;span&gt;&lt;b&gt;规律三餐：&lt;/b&gt;定时定量，保持七分饱，睡前3小时不进食。&lt;/span&gt;&lt;/li&gt;
        &lt;/ul&gt;
      &lt;/div&gt;
      &lt;!-- 运动 --&gt;
      &lt;div class="card exercise"&gt;
        &lt;div class="card-header"&gt;
          &lt;div class="icon-box"&gt;&lt;i class="fa-solid fa-person-running"&gt;&lt;/i&gt;&lt;/div&gt;
          &lt;div class="card-title"&gt;适量运动&lt;/div&gt;
        &lt;/div&gt;
        &lt;ul class="card-list"&gt;
          &lt;li&gt;&lt;i class="fa-solid fa-check"&gt;&lt;/i&gt;&lt;span&gt;&lt;b&gt;有氧基础：&lt;/b&gt;每周至少150分钟中等强度有氧运动（如快走）。&lt;/span&gt;&lt;/li&gt;
          &lt;li&gt;&lt;i class="fa-solid fa-check"&gt;&lt;/i&gt;&lt;span&gt;&lt;b&gt;力量强化：&lt;/b&gt;每周2次抗阻训练，提升核心肌群与代谢率。&lt;/span&gt;&lt;/li&gt;
          &lt;li&gt;&lt;i class="fa-solid fa-check"&gt;&lt;/i&gt;&lt;span&gt;&lt;b&gt;碎片活动：&lt;/b&gt;久坐1小时起身活动5分钟，保持身体活跃。&lt;/span&gt;&lt;/li&gt;
        &lt;/ul&gt;
      &lt;/div&gt;
      &lt;!-- 睡眠 --&gt;
      &lt;div class="card sleep"&gt;
        &lt;div class="card-header"&gt;
          &lt;div class="icon-box"&gt;&lt;i class="fa-solid fa-moon"&gt;&lt;/i&gt;&lt;/div&gt;
          &lt;div class="card-title"&gt;优质睡眠&lt;/div&gt;
        &lt;/div&gt;
        &lt;ul class="card-list"&gt;
          &lt;li&gt;&lt;i class="fa-solid fa-check"&gt;&lt;/i&gt;&lt;span&gt;&lt;b&gt;时长保证：&lt;/b&gt;每晚保持7-8小时高质量睡眠，固定作息时间。&lt;/span&gt;&lt;/li&gt;
          &lt;li&gt;&lt;i class="fa-solid fa-check"&gt;&lt;/i&gt;&lt;span&gt;&lt;b&gt;环境优化：&lt;/b&gt;保持卧室黑暗、安静、凉爽，使用遮光窗帘。&lt;/span&gt;&lt;/li&gt;
          &lt;li&gt;&lt;i class="fa-solid fa-check"&gt;&lt;/i&gt;&lt;span&gt;&lt;b&gt;睡前仪式：&lt;/b&gt;睡前1小时远离电子屏幕，进行阅读或冥想。&lt;/span&gt;&lt;/li&gt;
        &lt;/ul&gt;
      &lt;/div&gt;
      &lt;!-- 心理 --&gt;
      &lt;div class="card mental"&gt;
        &lt;div class="card-header"&gt;
          &lt;div class="icon-box"&gt;&lt;i class="fa-solid fa-brain"&gt;&lt;/i&gt;&lt;/div&gt;
          &lt;div class="card-title"&gt;心理调节&lt;/div&gt;
        &lt;/div&gt;
        &lt;ul class="card-list"&gt;
          &lt;li&gt;&lt;i class="fa-solid fa-check"&gt;&lt;/i&gt;&lt;span&gt;&lt;b&gt;正念冥想：&lt;/b&gt;每日10分钟正念练习，缓解焦虑，提升专注力。&lt;/span&gt;&lt;/li&gt;
          &lt;li&gt;&lt;i class="fa-solid fa-check"&gt;&lt;/i&gt;&lt;span&gt;&lt;b&gt;情绪疏导：&lt;/b&gt;建立社交支持系统，定期与亲友沟通或记录日记。&lt;/span&gt;&lt;/li&gt;
          &lt;li&gt;&lt;i class="fa-solid fa-check"&gt;&lt;/i&gt;&lt;span&gt;&lt;b&gt;压力管理：&lt;/b&gt;学会任务分级，合理拒绝，保持工作生活边界。&lt;/span&gt;&lt;/li&gt;
        &lt;/ul&gt;
      &lt;/div&gt;
    &lt;/div&gt;
  &lt;/div&gt;
  &lt;div class="footer-bar"&gt;&lt;/div&gt;
  &lt;script&gt;
    // 初始化 ECharts 雷达图
    var chartDom = document.getElementById('radarChart');
    var myChart = echarts.init(chartDom);
    var option;
    option = {
      animation: false, // 严格禁止动画
      color: ['#00897b', '#f59e0b'],
      radar: {
        indicator: [
          { name: '营养摄入', max: 100 },
          { name: '有氧耐力', max: 100 },
          { name: '肌肉力量', max: 100 },
          { name: '睡眠质量', max: 100 },
          { name: '情绪稳定', max: 100 },
          { name: '压力管理', max: 100 }
        ],
        radius: '65%',
        center: ['50%', '55%'],
        splitNumber: 4,
        axisName: {
          color: '#666',
          fontWeight: 'bold',
          fontSize: 11 // 稍微减小字体
        },
        splitArea: {
          areaStyle: {
            color: ['#f1f8f6', '#fff', '#f1f8f6', '#fff'],
            shadowColor: 'rgba(0, 0, 0, 0.1)',
            shadowBlur: 10
          }
        },
        axisLine: {
          lineStyle: {
            color: 'rgba(0, 0, 0, 0.1)'
          }
        },
        splitLine: {
          lineStyle: {
            color: 'rgba(0, 0, 0, 0.1)'
          }
        }
      },
      series: [
        {
          name: 'Health Status',
          type: 'radar',
          data: [
            {
              value: [85, 70, 60, 90, 80, 75],
              name: '当前状态',
              symbol: 'circle',
              symbolSize: 6,
              areaStyle: {
                color: new echarts.graphic.LinearGradient(0, 0, 0, 1, [
                  { offset: 0, color: 'rgba(0, 137, 123, 0.5)' },
                  { offset: 1, color: 'rgba(0, 137, 123, 0.1)' }
                ])
              },
              lineStyle: {
                width: 2,
                color: '#00897b'
              },
              itemStyle: {
                color: '#00897b'
              }
            }
          ]
        }
      ]
    };
    myChart.setOption(option);
  &lt;/script&gt;
&lt;/body&gt;
&lt;/html&gt;</t>
  </si>
  <si>
    <t>描述垃圾分类的处理流程：分类投放、分类收集、分类运输、分类处理。</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</si>
  <si>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#F5F7FA;
        color: #333;
    }
    /* 背景装饰 */
    .bg-shape {
        position: absolute;
        top: 0;
        right: 0;
        width: 600px;
        height: 600px;
        background: linear-gradient(135deg, #E8F5E9 0%, #F5F7FA 100%);
        border-bottom-left-radius: 100%;
        z-index: -1;
    }
    /* 头部 */
    header {
        padding: 50px 60px 20px;
        display: flex;
        justify-content: space-between;
        align-items: flex-end;
    }
    h1 {
        font-size: 48px;
        font-weight: 900;
        color: #1B5E20; /* 深绿色 */
        letter-spacing: 2px;
        line-height: 1.2;
    }
    h1 span {
        color: #43A047; /* 浅一点的绿色 */
    }
    .subtitle {
        font-size: 20px;
        color: #666;
        font-weight: 500;
        margin-top: 10px;
        border-left: 4px solid #43A047;
        padding-left: 15px;
    }
    /* 主体流程容器 */
    .process-container {
        display: flex;
        justify-content: space-between;
        padding: 40px 60px;
        position: relative;
        height: 520px;
    }
    /* 连接线 */
    .connector-line {
        position: absolute;
        top: 130px;
        left: 160px;
        right: 160px;
        height: 4px;
        background: #E0E0E0;
        z-index: 0;
    }
    /* 单个流程卡片 */
    .step-card {
        width: 270px;
        background: #fff;
        border-radius: 16px;
        box-shadow: 0 10px 30px rgba(0,0,0,0.06);
        padding: 0 25px 30px;
        position: relative;
        z-index: 1;
        display: flex;
        flex-direction: column;
        align-items: center;
        text-align: center;
        border-top: 6px solid transparent;
    }
    /* 不同步骤的顶部边框色 */
    .step-1 { border-top-color: #1976D2; } /* 蓝：投放 */
    .step-2 { border-top-color: #FBC02D; } /* 黄：收集 */
    .step-3 { border-top-color: #00796B; } /* 青：运输 */
    .step-4 { border-top-color: #D32F2F; } /* 红：处理 */
    /* 图标容器 */
    .icon-wrapper {
        width: 90px;
        height: 90px;
        border-radius: 50%;
        background: #fff;
        display: flex;
        justify-content: center;
        align-items: center;
        margin-top: -45px; /* 上浮效果 */
        margin-bottom: 20px;
        box-shadow: 0 8px 20px rgba(0,0,0,0.1);
        font-size: 36px;
        border: 4px solid #fff;
    }
    .step-1 .icon-wrapper { background: linear-gradient(135deg, #42A5F5, #1976D2); color: #fff; }
    .step-2 .icon-wrapper { background: linear-gradient(135deg, #FFF176, #FBC02D); color: #5D4037; }
    .step-3 .icon-wrapper { background: linear-gradient(135deg, #4DB6AC, #00796B); color: #fff; }
    .step-4 .icon-wrapper { background: linear-gradient(135deg, #EF5350, #C62828); color: #fff; }
    /* 步骤标题 */
    .step-title {
        font-size: 24px;
        font-weight: 700;
        margin-bottom: 8px;
        color: #2c3e50;
    }
    .step-en {
        font-size: 12px;
        color: #999;
        text-transform: uppercase;
        letter-spacing: 1px;
        margin-bottom: 20px;
        font-weight: 700;
    }
    /* 列表内容 */
    .step-list {
        list-style: none;
        width: 100%;
        text-align: left;
    }
    .step-list li {
        font-size: 14px;
        color: #555;
        margin-bottom: 10px;
        padding-left: 20px;
        position: relative;
        line-height: 1.5;
    }
    .step-list li::before {
        content: "\f00c";
        font-family: "Font Awesome 6 Free";
        font-weight: 900;
        position: absolute;
        left: 0;
        top: 2px;
        font-size: 12px;
    }
    .step-1 .step-list li::before { color: #1976D2; }
    .step-2 .step-list li::before { color: #FBC02D; }
    .step-3 .step-list li::before { color: #00796B; }
    .step-4 .step-list li::before { color: #D32F2F; }
    /* 底部图表区域（嵌入在第四步卡片下方或作为装饰） */
    /* 这里我们把图表放在右下角作为数据支撑展示 */
    .chart-badge {
        position: absolute;
        bottom: 30px;
        right: 60px;
        width: 300px;
        height: 100px;
        background: #fff;
        border-radius: 12px;
        box-shadow: 0 5px 15px rgba(0,0,0,0.05);
        display: flex;
        align-items: center;
        padding: 10px;
        border-left: 5px solid #2E7D32;
    }
    .chart-text {
        flex: 1;
        padding-left: 15px;
    }
    .chart-text h4 { font-size: 14px; color: #666; }
    .chart-text p { font-size: 24px; font-weight: 700; color: #2E7D32; }
    #mini-chart {
        width: 80px;
        height: 80px;
    }
    /* 步骤序号背景 */
    .step-number {
        position: absolute;
        top: 10px;
        right: 15px;
        font-size: 60px;
        font-weight: 900;
        color: rgba(0,0,0,0.03);
        line-height: 1;
        z-index: 0;
    }
  &lt;/style&gt;
&lt;/head&gt;
&lt;body&gt;
  &lt;div class="bg-shape"&gt;&lt;/div&gt;
  &lt;header&gt;
    &lt;div&gt;
      &lt;h1&gt;垃圾分类&lt;span&gt;处理流程&lt;/span&gt;&lt;/h1&gt;
      &lt;div class="subtitle"&gt;全链条闭环管理体系 · 减量化 · 资源化 · 无害化&lt;/div&gt;
    &lt;/div&gt;
    &lt;div style="text-align: right; color: #1B5E20;"&gt;
        &lt;i class="fa-solid fa-recycle" style="font-size: 32px;"&gt;&lt;/i&gt;
    &lt;/div&gt;
  &lt;/header&gt;
  &lt;div class="process-container"&gt;
    &lt;div class="connector-line"&gt;&lt;/div&gt;
    &lt;!-- 步骤 1 --&gt;
    &lt;div class="step-card step-1"&gt;
      &lt;div class="step-number"&gt;01&lt;/div&gt;
      &lt;div class="icon-wrapper"&gt;
        &lt;i class="fa-solid fa-trash-can-arrow-up"&gt;&lt;/i&gt;
      &lt;/div&gt;
      &lt;div class="step-title"&gt;分类投放&lt;/div&gt;
      &lt;div class="step-en"&gt;Sorting&lt;/div&gt;
      &lt;ul class="step-list"&gt;
        &lt;li&gt;源头减量，干湿分离&lt;/li&gt;
        &lt;li&gt;四色桶精准投放&lt;/li&gt;
        &lt;li&gt;定点定时投放引导&lt;/li&gt;
        &lt;li&gt;居民自主分类意识&lt;/li&gt;
      &lt;/ul&gt;
    &lt;/div&gt;
    &lt;!-- 步骤 2 --&gt;
    &lt;div class="step-card step-2"&gt;
      &lt;div class="step-number"&gt;02&lt;/div&gt;
      &lt;div class="icon-wrapper"&gt;
        &lt;i class="fa-solid fa-people-carry-box"&gt;&lt;/i&gt;
      &lt;/div&gt;
      &lt;div class="step-title"&gt;分类收集&lt;/div&gt;
      &lt;div class="step-en"&gt;Collection&lt;/div&gt;
      &lt;ul class="step-list"&gt;
        &lt;li&gt;不同车辆对应不同垃圾&lt;/li&gt;
        &lt;li&gt;杜绝"先分后混"&lt;/li&gt;
        &lt;li&gt;密闭收集，防止滴漏&lt;/li&gt;
        &lt;li&gt;建立收集台账制度&lt;/li&gt;
      &lt;/ul&gt;
    &lt;/div&gt;
    &lt;!-- 步骤 3 --&gt;
    &lt;div class="step-card step-3"&gt;
      &lt;div class="step-number"&gt;03&lt;/div&gt;
      &lt;div class="icon-wrapper"&gt;
        &lt;i class="fa-solid fa-truck-fast"&gt;&lt;/i&gt;
      &lt;/div&gt;
      &lt;div class="step-title"&gt;分类运输&lt;/div&gt;
      &lt;div class="step-en"&gt;Transportation&lt;/div&gt;
      &lt;ul class="step-list"&gt;
        &lt;li&gt;专车专运，路线优化&lt;/li&gt;
        &lt;li&gt;GPS实时监控轨迹&lt;/li&gt;
        &lt;li&gt;中转站压缩减容&lt;/li&gt;
        &lt;li&gt;直运至对应处理终端&lt;/li&gt;
      &lt;/ul&gt;
    &lt;/div&gt;
    &lt;!-- 步骤 4 --&gt;
    &lt;div class="step-card step-4"&gt;
      &lt;div class="step-number"&gt;04&lt;/div&gt;
      &lt;div class="icon-wrapper"&gt;
        &lt;i class="fa-solid fa-industry"&gt;&lt;/i&gt;
      &lt;/div&gt;
      &lt;div class="step-title"&gt;分类处理&lt;/div&gt;
      &lt;div class="step-en"&gt;Processing&lt;/div&gt;
      &lt;ul class="step-list"&gt;
        &lt;li&gt;可回收物：再生利用&lt;/li&gt;
        &lt;li&gt;厨余垃圾：堆肥/沼气&lt;/li&gt;
        &lt;li&gt;有害垃圾：无害化处置&lt;/li&gt;
        &lt;li&gt;其他垃圾：焚烧发电&lt;/li&gt;
      &lt;/ul&gt;
    &lt;/div&gt;
  &lt;/div&gt;
  &lt;!-- 底部数据展示 --&gt;
  &lt;div class="chart-badge"&gt;
    &lt;div class="chart-text"&gt;
        &lt;h4&gt;资源化利用率&lt;/h4&gt;
        &lt;p&gt;85%+&lt;/p&gt;
    &lt;/div&gt;
    &lt;div id="mini-chart"&gt;&lt;/div&gt;
  &lt;/div&gt;
  &lt;script&gt;
    // 初始化 ECharts 图表
    var chartDom = document.getElementById('mini-chart');
    var myChart = echarts.init(chartDom);
    var option;
    option = {
        animation: false, // 必须关闭动画
        series: [
            {
                name: 'Utilization',
                type: 'pie',
                radius: ['70%', '90%'],
                avoidLabelOverlap: false,
                label: {
                    show: false,
                    position: 'center'
                },
                emphasis: {
                    scale: false, // 禁用交互放大
                    label: {
                        show: false
                    }
                },
                labelLine: {
                    show: false
                },
                data: [
                    { value: 85, itemStyle: { color: '#2E7D32' } },
                    { value: 15, itemStyle: { color: '#E0E0E0' } }
                ],
                silent: true // 禁用鼠标交互
            }
        ]
    };
    option &amp;&amp; myChart.setOption(option);
  &lt;/script&gt;
&lt;/body&gt;
&lt;/html&gt;</t>
  </si>
  <si>
    <t>分析本次用户流失的根本原因。请详细阐述产品体验端的三个主要痛点：包括操作路径过长导致的中断、移动端适配性差导致的显示错误、以及帮助文档缺失导致的新手引导失败。每个点都需要详细展开背景。</t>
  </si>
  <si>
    <t>长文本定性分析型</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</si>
  <si>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Layout Grid */
    .container {
      display: grid;
      grid-template-columns: 320px 1fr; /* 稍微减小侧边栏宽度以留给右侧更多空间 */
      height: 100%;
    }
    /* Left Sidebar */
    .sidebar {
      background: linear-gradient(160deg, #263238 0%, #37474F 100%);
      color: white;
      padding: 40px 30px; /* 减少内边距 */
      display: flex;
      flex-direction: column;
      justify-content: space-between;
      position: relative;
      box-shadow: 4px 0 20px rgba(0,0,0,0.15);
      z-index: 10;
    }
    .sidebar-header h1 {
      font-size: 32px; /* 减小字体 */
      font-weight: 900;
      line-height: 1.2;
      margin-bottom: 10px;
      letter-spacing: -1px;
    }
    .sidebar-header h2 {
      font-size: 16px; /* 减小字体 */
      font-weight: 400;
      color: #B0BEC5;
      margin-bottom: 20px; /* 减少间距 */
      border-left: 4px solid #FF7043;
      padding-left: 12px;
    }
    .chart-wrapper {
      flex-grow: 1;
      display: flex;
      flex-direction: column;
      justify-content: center;
      min-height: 0; /* 防止溢出 */
    }
    .chart-title {
      font-size: 13px;
      color: #B0BEC5;
      text-transform: uppercase;
      letter-spacing: 1px;
      margin-bottom: 5px;
    }
    #churnChart {
      width: 100%;
      height: 220px; /* 减小图表高度 */
    }
    .sidebar-footer {
      font-size: 12px;
      color: #78909C;
      border-top: 1px solid #455A64;
      padding-top: 15px;
      margin-top: 10px;
    }
    /* Right Content */
    .main-content {
      padding: 30px 40px; /* 减少内边距 */
      display: flex;
      flex-direction: column;
      justify-content: center;
      gap: 18px; /* 减少卡片间距 */
      background-color: #ECEFF1;
    }
    .section-label {
      font-size: 16px;
      font-weight: 700;
      color: #546E7A;
      margin-bottom: 0; /* 调整间距 */
      display: flex;
      align-items: center;
      gap: 10px;
    }
    .section-label::before {
      content: '';
      width: 20px;
      height: 3px;
      background-color: #546E7A;
      display: block;
    }
    /* Cards */
    .card {
      background: white;
      border-radius: 10px;
      padding: 20px; /* 减少卡片内边距 */
      display: flex;
      align-items: flex-start;
      gap: 18px;
      box-shadow: 0 4px 12px rgba(0,0,0,0.04);
      border-left: 5px solid transparent;
      position: relative;
    }
    .card-1 { border-left-color: #D84315; }
    .card-2 { border-left-color: #F9A825; }
    .card-3 { border-left-color: #00897B; }
    .icon-box {
      width: 48px; /* 减小图标容器 */
      height: 48px;
      border-radius: 10px;
      display: flex;
      align-items: center;
      justify-content: center;
      font-size: 22px; /* 减小图标 */
      flex-shrink: 0;
    }
    .card-1 .icon-box { background-color: #FBE9E7; color: #D84315; }
    .card-2 .icon-box { background-color: #FFFDE7; color: #F9A825; }
    .card-3 .icon-box { background-color: #E0F2F1; color: #00897B; }
    .card-content {
      flex: 1;
    }
    .card-title {
      font-size: 18px; /* 减小标题字体 */
      font-weight: 700;
      color: #263238;
      margin-bottom: 6px;
      display: flex;
      justify-content: space-between;
      align-items: center;
    }
    .severity-badge {
      font-size: 11px;
      padding: 3px 8px;
      border-radius: 20px;
      font-weight: 600;
      text-transform: uppercase;
    }
    .sev-high { background-color: #FFEBEE; color: #C62828; }
    .sev-med { background-color: #FFF3E0; color: #EF6C00; }
    .sev-low { background-color: #E8F5E9; color: #2E7D32; }
    .card-desc {
      font-size: 13px; /* 减小正文字体 */
      color: #546E7A;
      line-height: 1.5; /* 调整行高 */
      text-align: justify;
    }
    .data-point {
      margin-top: 8px;
      font-size: 12px;
      font-weight: 600;
      color: #37474F;
      background: #F5F7F8;
      padding: 4px 10px;
      border-radius: 4px;
      display: inline-block;
    }
    .data-point i {
      margin-right: 6px;
      color: #78909C;
    }
  &lt;/style&gt;
&lt;/head&gt;
&lt;body&gt;
&lt;div class="container"&gt;
  &lt;!-- Sidebar --&gt;
  &lt;aside class="sidebar"&gt;
    &lt;div class="sidebar-header"&gt;
      &lt;h1&gt;用户流失&lt;br&gt;根本原因分析&lt;/h1&gt;
      &lt;h2&gt;产品体验端三大痛点&lt;/h2&gt;
    &lt;/div&gt;
    &lt;div class="chart-wrapper"&gt;
      &lt;div class="chart-title"&gt;流失原因归因占比&lt;/div&gt;
      &lt;div id="churnChart"&gt;&lt;/div&gt;
    &lt;/div&gt;
    &lt;div class="sidebar-footer"&gt;
      &lt;p&gt;&lt;i class="fa-solid fa-calendar-days"&gt;&lt;/i&gt; 分析周期: 2023 Q4&lt;/p&gt;
      &lt;p style="margin-top:5px"&gt;&lt;i class="fa-solid fa-file-signature"&gt;&lt;/i&gt; 体验设计部报告&lt;/p&gt;
    &lt;/div&gt;
  &lt;/aside&gt;
  &lt;!-- Main Content --&gt;
  &lt;main class="main-content"&gt;
    &lt;div class="section-label"&gt;核心问题详情&lt;/div&gt;
    &lt;!-- Card 1: Operation Path --&gt;
    &lt;div class="card card-1"&gt;
      &lt;div class="icon-box"&gt;
        &lt;i class="fa-solid fa-route"&gt;&lt;/i&gt;
      &lt;/div&gt;
      &lt;div class="card-content"&gt;
        &lt;div class="card-title"&gt;
          操作路径过长导致中断
          &lt;span class="severity-badge sev-high"&gt;高危&lt;/span&gt;
        &lt;/div&gt;
        &lt;p class="card-desc"&gt;
          核心业务流程层级过深。用户完成一次标准操作平均需点击 &lt;strong&gt;7-9 次&lt;/strong&gt;（行业标准 3-4 次）。繁琐步骤导致用户耐心耗尽，在支付/提交前的最后一步流失率激增。
        &lt;/p&gt;
        &lt;div class="data-point"&gt;
          &lt;i class="fa-solid fa-chart-line"&gt;&lt;/i&gt; 流程中断率: 42% (集中在第5步)
        &lt;/div&gt;
      &lt;/div&gt;
    &lt;/div&gt;
    &lt;!-- Card 2: Mobile Adaptation --&gt;
    &lt;div class="card card-2"&gt;
      &lt;div class="icon-box"&gt;
        &lt;i class="fa-solid fa-mobile-screen-button"&gt;&lt;/i&gt;
      &lt;/div&gt;
      &lt;div class="card-content"&gt;
        &lt;div class="card-title"&gt;
          移动端适配性差
          &lt;span class="severity-badge sev-high"&gt;严重&lt;/span&gt;
        &lt;/div&gt;
        &lt;p class="card-desc"&gt;
          小屏设备（如 iPhone SE）响应式布局存在错误。关键按钮（如“确认”）常被底部导航栏遮挡或溢出屏幕，导致用户无法进行下一步操作，造成物理性阻塞。
        &lt;/p&gt;
        &lt;div class="data-point"&gt;
          &lt;i class="fa-solid fa-triangle-exclamation"&gt;&lt;/i&gt; 移动端客诉占比: 65%
        &lt;/div&gt;
      &lt;/div&gt;
    &lt;/div&gt;
    &lt;!-- Card 3: Documentation --&gt;
    &lt;div class="card card-3"&gt;
      &lt;div class="icon-box"&gt;
        &lt;i class="fa-solid fa-book-open-reader"&gt;&lt;/i&gt;
      &lt;/div&gt;
      &lt;div class="card-content"&gt;
        &lt;div class="card-title"&gt;
          帮助文档缺失导致引导失败
          &lt;span class="severity-badge sev-med"&gt;中等&lt;/span&gt;
        &lt;/div&gt;
        &lt;p class="card-desc"&gt;
          新功能上线缺乏配套引导。新手用户面对复杂界面无从下手，搜索帮助中心因关键词匹配度低而无果，最终因挫败感强烈而放弃使用。
        &lt;/p&gt;
        &lt;div class="data-point"&gt;
          &lt;i class="fa-solid fa-user-clock"&gt;&lt;/i&gt; 首周留存率下降: 15%
        &lt;/div&gt;
      &lt;/div&gt;
    &lt;/div&gt;
  &lt;/main&gt;
&lt;/div&gt;
&lt;script src="https://cdnjs.cloudflare.com/ajax/libs/echarts/5.4.3/echarts.min.js"&gt;&lt;/script&gt;
&lt;script&gt;
  // Initialize ECharts
  var chartDom = document.getElementById('churnChart');
  var myChart = echarts.init(chartDom);
  var option;
  option = {
    animation: false, 
    tooltip: {
      trigger: 'item'
    },
    legend: {
      bottom: '0%',
      left: 'center',
      textStyle: {
        color: '#B0BEC5',
        fontSize: 11
      },
      itemWidth: 8,
      itemHeight: 8,
      padding: 0
    },
    series: [
      {
        name: '流失原因',
        type: 'pie',
        radius: ['45%', '65%'],
        center: ['50%', '40%'],
        avoidLabelOverlap: false,
        itemStyle: {
          borderRadius: 4,
          borderColor: '#263238',
          borderWidth: 2
        },
        label: {
          show: false,
          position: 'center'
        },
        emphasis: {
          label: {
            show: true,
            fontSize: 16,
            fontWeight: 'bold',
            color: '#fff',
            formatter: '{d}%'
          }
        },
        labelLine: {
          show: false
        },
        data: [
          { value: 58, name: '产品体验', itemStyle: { color: '#FF7043' } },
          { value: 22, name: '价格因素', itemStyle: { color: '#546E7A' } },
          { value: 12, name: '服务质量', itemStyle: { color: '#78909C' } },
          { value: 8, name: '其他', itemStyle: { color: '#455A64' } }
        ]
      }
    ]
  };
  myChart.setOption(option);
&lt;/script&gt;
&lt;/body&gt;
&lt;/html&gt;</t>
  </si>
  <si>
    <t>做中国好网民，夯实网络安全责任，共筑网络安全防线，网络安全需要你我共同维护。中国好网民标准如下，两种意识需提高，加强防范意识，安全软件要安装，系统账号要加固，日常操作要小心，提高自律意识，泄愤行为不可为，造谣行为不可取，泄密行为不可做。</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</si>
  <si>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#f4f7f6;
      color: #333;
    }
    /* Background Design */
    .bg-decoration {
      position: absolute;
      top: 0;
      left: 0;
      width: 100%;
      height: 320px;
      background: linear-gradient(135deg, #0f4c5c 0%, #2c6e7a 100%);
      border-bottom-right-radius: 50% 100px;
      border-bottom-left-radius: 50% 100px;
      z-index: 0;
      box-shadow: 0 10px 30px rgba(15, 76, 92, 0.2);
    }
    .container {
      position: relative;
      z-index: 1;
      width: 100%;
      height: 100%;
      display: flex;
      flex-direction: column;
      align-items: center;
      padding: 25px 60px;
    }
    /* Header Section */
    header {
      text-align: center;
      color: #fff;
      margin-bottom: 25px;
      width: 100%;
    }
    h1 {
      font-size: 56px;
      font-weight: 900;
      letter-spacing: 4px;
      margin-bottom: 10px;
      text-shadow: 0 4px 10px rgba(0,0,0,0.2);
    }
    .subtitle {
      font-size: 24px;
      font-weight: 400;
      opacity: 0.9;
      letter-spacing: 2px;
      display: flex;
      align-items: center;
      justify-content: center;
      gap: 15px;
    }
    .subtitle::before, .subtitle::after {
      content: '';
      display: block;
      width: 30px;
      height: 2px;
      background-color: rgba(255,255,255,0.6);
    }
    /* Main Content Area */
    .content-wrapper {
      display: flex;
      justify-content: center;
      gap: 40px;
      width: 100%;
      flex: 1;
    }
    /* Cards */
    .card {
      background: #fff;
      width: 480px;
      height: 380px;
      border-radius: 20px;
      box-shadow: 0 15px 35px rgba(0,0,0,0.08);
      overflow: hidden;
      display: flex;
      flex-direction: column;
    }
    .card-header {
      padding: 20px;
      display: flex;
      align-items: center;
      justify-content: center;
      gap: 12px;
      color: #fff;
    }
    .card-header h2 {
      font-size: 28px;
      font-weight: 700;
    }
    .card-header i {
      font-size: 30px;
    }
    /* Specific Card Styles */
    .card-defense .card-header {
      background: linear-gradient(to right, #2193b0, #6dd5ed);
    }
    .card-defense .list-item i {
      color: #2193b0;
    }
    .card-discipline .card-header {
      background: linear-gradient(to right, #eb3349, #f45c43);
    }
    .card-discipline .list-item i {
      color: #eb3349;
    }
    /* List Styles */
    .card-body {
      padding: 20px 30px;
      flex: 1;
      display: flex;
      flex-direction: column;
      justify-content: center;
    }
    .list-item {
      display: flex;
      align-items: center;
      margin-bottom: 18px;
      background: #f8f9fa;
      padding: 12px 18px;
      border-radius: 12px;
      border-left: 5px solid transparent;
    }
    .card-defense .list-item {
      border-left-color: #2193b0;
    }
    .card-discipline .list-item {
      border-left-color: #eb3349;
    }
    .list-item:last-child {
      margin-bottom: 0;
    }
    .list-item i {
      font-size: 20px;
      width: 35px;
      text-align: center;
      margin-right: 12px;
    }
    .list-item span {
      font-size: 20px;
      font-weight: 500;
      color: #444;
    }
    /* Footer Slogan */
    .footer-slogan {
      margin-top: 20px;
      font-size: 18px;
      color: #555;
      font-weight: 700;
      background: #fff;
      padding: 8px 25px;
      border-radius: 50px;
      box-shadow: 0 4px 15px rgba(0,0,0,0.05);
      display: flex;
      align-items: center;
      gap: 8px;
    }
    .footer-slogan i {
      color: #0f4c5c;
    }
  &lt;/style&gt;
&lt;/head&gt;
&lt;body&gt;
  &lt;div class="bg-decoration"&gt;&lt;/div&gt;
  &lt;div class="container"&gt;
    &lt;header&gt;
      &lt;h1&gt;做中国好网民&lt;/h1&gt;
      &lt;div class="subtitle"&gt;夯实网络安全责任 · 共筑网络安全防线&lt;/div&gt;
    &lt;/header&gt;
    &lt;div class="content-wrapper"&gt;
      &lt;!-- Card 1: Prevention --&gt;
      &lt;div class="card card-defense"&gt;
        &lt;div class="card-header"&gt;
          &lt;i class="fa-solid fa-shield-halved"&gt;&lt;/i&gt;
          &lt;h2&gt;加强防范意识&lt;/h2&gt;
        &lt;/div&gt;
        &lt;div class="card-body"&gt;
          &lt;div class="list-item"&gt;
            &lt;i class="fa-solid fa-laptop-medical"&gt;&lt;/i&gt;
            &lt;span&gt;安全软件要安装&lt;/span&gt;
          &lt;/div&gt;
          &lt;div class="list-item"&gt;
            &lt;i class="fa-solid fa-lock"&gt;&lt;/i&gt;
            &lt;span&gt;系统账号要加固&lt;/span&gt;
          &lt;/div&gt;
          &lt;div class="list-item"&gt;
            &lt;i class="fa-solid fa-user-check"&gt;&lt;/i&gt;
            &lt;span&gt;日常操作要小心&lt;/span&gt;
          &lt;/div&gt;
        &lt;/div&gt;
      &lt;/div&gt;
      &lt;!-- Card 2: Self-discipline --&gt;
      &lt;div class="card card-discipline"&gt;
        &lt;div class="card-header"&gt;
          &lt;i class="fa-solid fa-scale-balanced"&gt;&lt;/i&gt;
          &lt;h2&gt;提高自律意识&lt;/h2&gt;
        &lt;/div&gt;
        &lt;div class="card-body"&gt;
          &lt;div class="list-item"&gt;
            &lt;i class="fa-regular fa-face-angry"&gt;&lt;/i&gt;
            &lt;span&gt;泄愤行为不可为&lt;/span&gt;
          &lt;/div&gt;
          &lt;div class="list-item"&gt;
            &lt;i class="fa-solid fa-bullhorn"&gt;&lt;/i&gt;
            &lt;span&gt;造谣行为不可取&lt;/span&gt;
          &lt;/div&gt;
          &lt;div class="list-item"&gt;
            &lt;i class="fa-solid fa-file-circle-xmark"&gt;&lt;/i&gt;
            &lt;span&gt;泄密行为不可做&lt;/span&gt;
          &lt;/div&gt;
        &lt;/div&gt;
      &lt;/div&gt;
    &lt;/div&gt;
    &lt;div class="footer-slogan"&gt;
      &lt;i class="fa-solid fa-users-viewfinder"&gt;&lt;/i&gt;
      网络安全需要你我共同维护
    &lt;/div&gt;
  &lt;/div&gt;
&lt;/body&gt;
&lt;/html&gt;</t>
  </si>
  <si>
    <t>请详细介绍人工智能在医疗领域的应用前景，特别是辅助诊断和药物研发方面的潜力。</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</si>
  <si>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#f0f4f5;
        color: #333;
    }
    /* 布局容器 */
    .container {
        display: grid;
        grid-template-rows: 100px 1fr 260px;
        height: 100%;
        padding: 0 40px 30px 40px;
        gap: 20px;
    }
    /* 头部样式 */
    header {
        display: flex;
        align-items: center;
        justify-content: space-between;
        padding-top: 20px;
        border-bottom: 2px solid #e0e6e8;
    }
    .title-group h1 {
        font-size: 42px;
        font-weight: 900;
        color: #006064; /* 深青色 */
        letter-spacing: 1px;
        margin-bottom: 4px;
    }
    .title-group p {
        font-size: 18px;
        color: #546e7a;
        font-weight: 500;
        text-transform: uppercase;
        letter-spacing: 2px;
    }
    .header-icon {
        font-size: 40px;
        color: #00acc1;
        background: #e0f7fa;
        width: 70px;
        height: 70px;
        display: flex;
        align-items: center;
        justify-content: center;
        border-radius: 12px;
    }
    /* 中间内容区：两列布局 */
    .main-content {
        display: grid;
        grid-template-columns: 1fr 1fr;
        gap: 30px;
    }
    .card {
        background: white;
        border-radius: 16px;
        padding: 25px;
        box-shadow: 0 4px 15px rgba(0,0,0,0.05);
        display: flex;
        flex-direction: column;
        position: relative;
        overflow: hidden;
        border-left: 6px solid transparent;
    }
    .card-diag { border-left-color: #00897b; }
    .card-drug { border-left-color: #ef6c00; }
    .card-header {
        display: flex;
        align-items: center;
        margin-bottom: 20px;
    }
    .card-icon {
        width: 50px;
        height: 50px;
        border-radius: 50%;
        display: flex;
        align-items: center;
        justify-content: center;
        font-size: 24px;
        margin-right: 15px;
    }
    .icon-diag { background: #e0f2f1; color: #00897b; }
    .icon-drug { background: #fff3e0; color: #ef6c00; }
    .card-title {
        font-size: 24px;
        font-weight: 700;
        color: #263238;
    }
    .feature-list {
        list-style: none;
    }
    .feature-list li {
        margin-bottom: 15px;
        display: flex;
        align-items: flex-start;
    }
    .feature-list li i {
        margin-top: 4px;
        margin-right: 12px;
        font-size: 16px;
    }
    .text-diag i { color: #26a69a; }
    .text-drug i { color: #ff9800; }
    .feature-title {
        font-weight: 700;
        display: block;
        font-size: 18px;
        margin-bottom: 2px;
        color: #37474f;
    }
    .feature-desc {
        font-size: 14px;
        color: #607d8b;
        line-height: 1.4;
    }
    /* 底部图表区 */
    .chart-section {
        background: white;
        border-radius: 16px;
        padding: 20px 30px;
        box-shadow: 0 4px 15px rgba(0,0,0,0.05);
        display: flex;
        flex-direction: column;
    }
    .chart-header {
        display: flex;
        justify-content: space-between;
        align-items: center;
        margin-bottom: 10px;
    }
    .chart-title {
        font-size: 18px;
        font-weight: 700;
        color: #455a64;
        border-left: 4px solid #00acc1;
        padding-left: 10px;
    }
    #mainChart {
        width: 100%;
        height: 100%;
    }
    /* 装饰元素 */
    .bg-shape {
        position: absolute;
        z-index: -1;
        border-radius: 50%;
        opacity: 0.05;
    }
    .shape-1 { top: -100px; right: -50px; width: 400px; height: 400px; background: #009688; }
    .shape-2 { bottom: -50px; left: -50px; width: 300px; height: 300px; background: #ff9800; }
  &lt;/style&gt;
&lt;/head&gt;
&lt;body&gt;
  &lt;div class="bg-shape shape-1"&gt;&lt;/div&gt;
  &lt;div class="bg-shape shape-2"&gt;&lt;/div&gt;
  &lt;div class="container"&gt;
    &lt;!-- 头部 --&gt;
    &lt;header&gt;
        &lt;div class="title-group"&gt;
            &lt;h1&gt;人工智能在医疗领域的应用前景&lt;/h1&gt;
            &lt;p&gt;AI in Healthcare: Transforming Diagnosis &amp; Drug Discovery&lt;/p&gt;
        &lt;/div&gt;
        &lt;div class="header-icon"&gt;
            &lt;i class="fa-solid fa-heart-pulse"&gt;&lt;/i&gt;
        &lt;/div&gt;
    &lt;/header&gt;
    &lt;!-- 主要内容：左右两列 --&gt;
    &lt;div class="main-content"&gt;
        &lt;!-- 左侧：辅助诊断 --&gt;
        &lt;div class="card card-diag"&gt;
            &lt;div class="card-header"&gt;
                &lt;div class="card-icon icon-diag"&gt;
                    &lt;i class="fa-solid fa-user-doctor"&gt;&lt;/i&gt;
                &lt;/div&gt;
                &lt;div class="card-title"&gt;智能辅助诊断&lt;/div&gt;
            &lt;/div&gt;
            &lt;ul class="feature-list text-diag"&gt;
                &lt;li&gt;
                    &lt;i class="fa-solid fa-eye"&gt;&lt;/i&gt;
                    &lt;div&gt;
                        &lt;span class="feature-title"&gt;医学影像分析&lt;/span&gt;
                        &lt;span class="feature-desc"&gt;利用深度学习快速识别CT、MRI中的微小病灶，准确率媲美专家。&lt;/span&gt;
                    &lt;/div&gt;
                &lt;/li&gt;
                &lt;li&gt;
                    &lt;i class="fa-solid fa-magnifying-glass-chart"&gt;&lt;/i&gt;
                    &lt;div&gt;
                        &lt;span class="feature-title"&gt;早期疾病筛查&lt;/span&gt;
                        &lt;span class="feature-desc"&gt;通过大数据分析，在症状出现前预测癌症、心血管疾病风险。&lt;/span&gt;
                    &lt;/div&gt;
                &lt;/li&gt;
                &lt;li&gt;
                    &lt;i class="fa-solid fa-microscope"&gt;&lt;/i&gt;
                    &lt;div&gt;
                        &lt;span class="feature-title"&gt;病理切片诊断&lt;/span&gt;
                        &lt;span class="feature-desc"&gt;自动化分析病理组织样本，大幅缩短诊断时间，减少误诊率。&lt;/span&gt;
                    &lt;/div&gt;
                &lt;/li&gt;
            &lt;/ul&gt;
        &lt;/div&gt;
        &lt;!-- 右侧：药物研发 --&gt;
        &lt;div class="card card-drug"&gt;
            &lt;div class="card-header"&gt;
                &lt;div class="card-icon icon-drug"&gt;
                    &lt;i class="fa-solid fa-flask-vial"&gt;&lt;/i&gt;
                &lt;/div&gt;
                &lt;div class="card-title"&gt;AI 驱动药物研发&lt;/div&gt;
            &lt;/div&gt;
            &lt;ul class="feature-list text-drug"&gt;
                &lt;li&gt;
                    &lt;i class="fa-solid fa-dna"&gt;&lt;/i&gt;
                    &lt;div&gt;
                        &lt;span class="feature-title"&gt;靶点发现与验证&lt;/span&gt;
                        &lt;span class="feature-desc"&gt;从海量基因组数据中挖掘潜在药物靶点，加速研发源头创新。&lt;/span&gt;
                    &lt;/div&gt;
                &lt;/li&gt;
                &lt;li&gt;
                    &lt;i class="fa-solid fa-filter"&gt;&lt;/i&gt;
                    &lt;div&gt;
                        &lt;span class="feature-title"&gt;高通量分子筛选&lt;/span&gt;
                        &lt;span class="feature-desc"&gt;预测分子结构与活性，将筛选周期从数年缩短至数月。&lt;/span&gt;
                    &lt;/div&gt;
                &lt;/li&gt;
                &lt;li&gt;
                    &lt;i class="fa-solid fa-file-medical"&gt;&lt;/i&gt;
                    &lt;div&gt;
                        &lt;span class="feature-title"&gt;临床试验优化&lt;/span&gt;
                        &lt;span class="feature-desc"&gt;精准匹配受试者，预测药物副作用，降低临床试验失败成本。&lt;/span&gt;
                    &lt;/div&gt;
                &lt;/li&gt;
            &lt;/ul&gt;
        &lt;/div&gt;
    &lt;/div&gt;
    &lt;!-- 底部：数据图表 --&gt;
    &lt;div class="chart-section"&gt;
        &lt;div class="chart-header"&gt;
            &lt;div class="chart-title"&gt;AI 赋能带来的效率提升预测 (2025-2030)&lt;/div&gt;
            &lt;div style="font-size: 12px; color: #78909c;"&gt;&lt;i class="fa-solid fa-circle-info"&gt;&lt;/i&gt; 数据来源：行业综合分析预测&lt;/div&gt;
        &lt;/div&gt;
        &lt;div id="mainChart"&gt;&lt;/div&gt;
    &lt;/div&gt;
  &lt;/div&gt;
  &lt;script&gt;
    // 初始化 ECharts 图表
    var chartDom = document.getElementById('mainChart');
    var myChart = echarts.init(chartDom);
    var option;
    option = {
        animation: false, // 严格禁止动画
        tooltip: {
            trigger: 'axis',
            axisPointer: { type: 'shadow' }
        },
        legend: {
            data: ['传统模式耗时 (相对值)', 'AI辅助模式耗时 (相对值)', '准确率/成功率提升 (%)'],
            bottom: 0,
            textStyle: { color: '#546e7a' }
        },
        grid: {
            left: '3%',
            right: '4%',
            bottom: '15%',
            top: '15%',
            containLabel: true
        },
        xAxis: [
            {
                type: 'category',
                data: ['影像阅片', '靶点筛选', '先导化合物优化', '临床前研究', '病理分析'],
                axisTick: { alignWithLabel: true },
                axisLine: { lineStyle: { color: '#cfd8dc' } },
                axisLabel: { color: '#37474f', fontWeight: 'bold', fontSize: 14 }
            }
        ],
        yAxis: [
            {
                type: 'value',
                name: '耗时指数',
                position: 'left',
                splitLine: { lineStyle: { type: 'dashed', color: '#eceff1' } },
                axisLabel: { color: '#78909c' }
            },
            {
                type: 'value',
                name: '提升幅度 (%)',
                position: 'right',
                axisLabel: { formatter: '{value} %', color: '#78909c' },
                splitLine: { show: false }
            }
        ],
        series: [
            {
                name: '传统模式耗时 (相对值)',
                type: 'bar',
                barWidth: '20%',
                itemStyle: { color: '#b0bec5' }, // 灰色代表传统
                data: [100, 100, 100, 100, 100]
            },
            {
                name: 'AI辅助模式耗时 (相对值)',
                type: 'bar',
                barWidth: '20%',
                itemStyle: { 
                    color: {
                        type: 'linear',
                        x: 0, y: 0, x2: 0, y2: 1,
                        colorStops: [
                            { offset: 0, color: '#26a69a' }, // 浅青色
                            { offset: 1, color: '#00695c' }  // 深青色
                        ]
                    }
                },
                data: [10, 25, 30, 40, 15] // AI 显著降低耗时
            },
            {
                name: '准确率/成功率提升 (%)',
                type: 'line',
                yAxisIndex: 1,
                symbol: 'circle',
                symbolSize: 10,
                itemStyle: { color: '#ef6c00', borderWidth: 2, borderColor: '#fff' },
                lineStyle: { width: 3 },
                data: [45, 60, 55, 30, 40]
            }
        ]
    };
    myChart.setOption(option);
  &lt;/script&gt;
&lt;/body&gt;
&lt;/html&gt;</t>
  </si>
  <si>
    <t>阐述企业文化建设的重要性，以及如何通过日常管理活动将价值观落地。</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</si>
  <si>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.container {
        display: grid;
        grid-template-columns: 420px 1fr;
        height: 100%;
    }
    /* 左侧：重要性 (深色背景) */
    .left-panel {
        background: linear-gradient(160deg, #1a3a3a 0%, #2c5353 100%);
        color: #fff;
        padding: 40px; /* 调整：减小内边距 */
        display: flex;
        flex-direction: column;
        justify-content: center;
        position: relative;
    }
    .left-panel::before {
        content: '\f1ad';
        font-family: "Font Awesome 6 Free";
        font-weight: 900;
        position: absolute;
        top: -40px;
        left: -40px;
        font-size: 300px; /* 调整：减小背景图标尺寸 */
        color: rgba(255,255,255,0.03);
        z-index: 0;
    }
    .brand-title {
        font-size: 14px; /* 调整：微调字体 */
        letter-spacing: 2px;
        opacity: 0.7;
        margin-bottom: 20px; /* 调整：减小间距 */
        text-transform: uppercase;
        position: relative;
        z-index: 1;
    }
    .main-title {
        font-size: 40px; /* 调整：减小标题字号 */
        font-weight: 900;
        line-height: 1.2;
        margin-bottom: 15px; /* 调整：减小间距 */
        position: relative;
        z-index: 1;
    }
    .main-title span {
        color: #4fd1c5;
    }
    .subtitle {
        font-size: 18px; /* 调整：减小字号 */
        font-weight: 400;
        opacity: 0.9;
        margin-bottom: 40px; /* 调整：减小间距 */
        line-height: 1.5;
        position: relative;
        z-index: 1;
        border-left: 4px solid #e67e22;
        padding-left: 20px;
    }
    .importance-list {
        display: flex;
        flex-direction: column;
        gap: 20px; /* 调整：减小列表间距 */
        position: relative;
        z-index: 1;
    }
    .importance-item {
        display: flex;
        align-items: flex-start;
        gap: 15px; /* 调整：减小间距 */
    }
    .icon-box {
        width: 40px; /* 调整：减小图标容器 */
        height: 40px;
        background: rgba(255,255,255,0.1);
        border-radius: 10px;
        display: flex;
        align-items: center;
        justify-content: center;
        font-size: 18px; /* 调整：减小图标 */
        color: #4fd1c5;
        flex-shrink: 0;
    }
    .text-box h3 {
        font-size: 18px; /* 调整：减小字号 */
        margin-bottom: 4px;
        font-weight: 700;
    }
    .text-box p {
        font-size: 13px; /* 调整：减小字号 */
        opacity: 0.7;
        line-height: 1.4;
    }
    /* 右侧：落地实施 (浅色背景) */
    .right-panel {
        padding: 30px 40px; /* 调整：显著减小内边距 */
        display: flex;
        flex-direction: column;
        background-color: #f8fafc;
        position: relative;
    }
    .section-header {
        display: flex;
        justify-content: space-between;
        align-items: flex-end;
        margin-bottom: 20px; /* 调整：减小间距 */
        border-bottom: 2px solid #e2e8f0;
        padding-bottom: 15px; /* 调整：减小间距 */
    }
    .section-title {
        font-size: 28px; /* 调整：减小字号 */
        font-weight: 700;
        color: #2d3748;
    }
    .section-desc {
        font-size: 14px; /* 调整：减小字号 */
        color: #718096;
    }
    /* 落地策略卡片网格 */
    .strategy-grid {
        display: grid;
        grid-template-columns: 1fr 1fr;
        grid-template-rows: 1fr 1fr;
        gap: 20px; /* 调整：减小网格间距 */
        flex-grow: 1;
        /* 确保网格不会超出容器 */
        min-height: 0; 
    }
    .card {
        background: #fff;
        border-radius: 12px; /* 调整：圆角微调 */
        padding: 20px; /* 调整：减小卡片内边距 */
        box-shadow: 0 5px 15px rgba(0,0,0,0.05);
        display: flex;
        flex-direction: column;
        justify-content: space-between;
        position: relative;
        overflow: hidden;
        border: 1px solid #edf2f7;
    }
    .card::after {
        content: '';
        position: absolute;
        top: 0;
        left: 0;
        width: 4px; /* 调整：变细 */
        height: 100%;
    }
    .card-1::after { background-color: #e67e22; }
    .card-2::after { background-color: #27ae60; }
    .card-3::after { background-color: #2980b9; }
    .card-4::after { background-color: #8e44ad; }
    .card-header {
        display: flex;
        justify-content: space-between;
        align-items: center;
        margin-bottom: 10px; /* 调整：减小间距 */
    }
    .card-title {
        font-size: 18px; /* 调整：减小字号 */
        font-weight: 700;
        color: #2d3748;
    }
    .card-icon {
        font-size: 20px; /* 调整：减小图标 */
        color: #cbd5e0;
    }
    .card-1 .card-icon { color: #e67e22; }
    .card-2 .card-icon { color: #27ae60; }
    .card-3 .card-icon { color: #2980b9; }
    .card-4 .card-icon { color: #8e44ad; }
    .card-content {
        font-size: 13px; /* 调整：减小字号 */
        color: #4a5568;
        line-height: 1.5;
    }
    .card-footer {
        margin-top: 10px; /* 调整：减小间距 */
        padding-top: 10px; /* 调整：减小间距 */
        border-top: 1px dashed #e2e8f0;
        font-size: 12px; /* 调整：减小字号 */
        color: #718096;
        font-weight: 500;
        display: flex;
        align-items: center;
        gap: 6px;
    }
    /* 数据可视化区域 */
    .chart-overlay {
        position: absolute;
        bottom: 25px; /* 调整：位置靠下 */
        right: 25px; /* 调整：位置靠右 */
        width: 260px; /* 调整：减小宽度 */
        height: 170px; /* 调整：减小高度 */
        background: white;
        border-radius: 12px;
        box-shadow: 0 5px 20px rgba(0,0,0,0.1);
        padding: 12px;
        display: flex;
        flex-direction: column;
        z-index: 10;
    }
    .chart-title {
        font-size: 12px; /* 调整：减小字号 */
        font-weight: 700;
        color: #2d3748;
        margin-bottom: 5px;
        padding-left: 8px;
        border-left: 3px solid #2c5353;
    }
    #cultureChart {
        width: 100%;
        height: 100%;
    }
  &lt;/style&gt;
&lt;/head&gt;
&lt;body&gt;
&lt;div class="container"&gt;
    &lt;!-- 左侧：理念与重要性 --&gt;
    &lt;div class="left-panel"&gt;
        &lt;div class="brand-title"&gt;Corporate Culture&lt;/div&gt;
        &lt;h1 class="main-title"&gt;企业文化建设&lt;br&gt;与&lt;span&gt;价值观落地&lt;/span&gt;&lt;/h1&gt;
        &lt;div class="subtitle"&gt;
            文化不是墙上的口号，&lt;br&gt;而是日常决策的依据。
        &lt;/div&gt;
        &lt;div class="importance-list"&gt;
            &lt;div class="importance-item"&gt;
                &lt;div class="icon-box"&gt;&lt;i class="fa-solid fa-people-group"&gt;&lt;/i&gt;&lt;/div&gt;
                &lt;div class="text-box"&gt;
                    &lt;h3&gt;凝聚共识&lt;/h3&gt;
                    &lt;p&gt;统一思想，降低内部沟通成本，形成合力。&lt;/p&gt;
                &lt;/div&gt;
            &lt;/div&gt;
            &lt;div class="importance-item"&gt;
                &lt;div class="icon-box"&gt;&lt;i class="fa-solid fa-compass"&gt;&lt;/i&gt;&lt;/div&gt;
                &lt;div class="text-box"&gt;
                    &lt;h3&gt;行为导向&lt;/h3&gt;
                    &lt;p&gt;在制度未覆盖的灰色地带，提供决策准则。&lt;/p&gt;
                &lt;/div&gt;
            &lt;/div&gt;
            &lt;div class="importance-item"&gt;
                &lt;div class="icon-box"&gt;&lt;i class="fa-solid fa-trophy"&gt;&lt;/i&gt;&lt;/div&gt;
                &lt;div class="text-box"&gt;
                    &lt;h3&gt;核心竞争力&lt;/h3&gt;
                    &lt;p&gt;不可复制的软实力，驱动组织长效增长。&lt;/p&gt;
                &lt;/div&gt;
            &lt;/div&gt;
        &lt;/div&gt;
    &lt;/div&gt;
    &lt;!-- 右侧：落地实施路径 --&gt;
    &lt;div class="right-panel"&gt;
        &lt;div class="section-header"&gt;
            &lt;div class="section-title"&gt;如何落地？—— 管理闭环&lt;/div&gt;
            &lt;div class="section-desc"&gt;将虚务实做，嵌入管理流程&lt;/div&gt;
        &lt;/div&gt;
        &lt;div class="strategy-grid"&gt;
            &lt;!-- 策略 1 --&gt;
            &lt;div class="card card-1"&gt;
                &lt;div class="card-header"&gt;
                    &lt;div class="card-title"&gt;制度融合&lt;/div&gt;
                    &lt;i class="fa-solid fa-scale-balanced card-icon"&gt;&lt;/i&gt;
                &lt;/div&gt;
                &lt;div class="card-content"&gt;
                    将价值观考核纳入绩效体系，确保文化要求在招聘、晋升、奖惩等关键环节中有据可依。
                &lt;/div&gt;
                &lt;div class="card-footer"&gt;
                    &lt;i class="fa-solid fa-check"&gt;&lt;/i&gt; 绩效占比 20%
                &lt;/div&gt;
            &lt;/div&gt;
            &lt;!-- 策略 2 --&gt;
            &lt;div class="card card-2"&gt;
                &lt;div class="card-header"&gt;
                    &lt;div class="card-title"&gt;高层垂范&lt;/div&gt;
                    &lt;i class="fa-solid fa-user-tie card-icon"&gt;&lt;/i&gt;
                &lt;/div&gt;
                &lt;div class="card-content"&gt;
                    管理者是文化的“布道者”。通过管理者的言行一致，建立信任，自上而下传递文化信号。
                &lt;/div&gt;
                &lt;div class="card-footer"&gt;
                    &lt;i class="fa-solid fa-check"&gt;&lt;/i&gt; 关键事件复盘
                &lt;/div&gt;
            &lt;/div&gt;
            &lt;!-- 策略 3 --&gt;
            &lt;div class="card card-3"&gt;
                &lt;div class="card-header"&gt;
                    &lt;div class="card-title"&gt;仪式强化&lt;/div&gt;
                    &lt;i class="fa-solid fa-award card-icon"&gt;&lt;/i&gt;
                &lt;/div&gt;
                &lt;div class="card-content"&gt;
                    通过晨会、颁奖、团建等仪式感活动，不断重复和强化核心理念，形成组织记忆。
                &lt;/div&gt;
                &lt;div class="card-footer"&gt;
                    &lt;i class="fa-solid fa-check"&gt;&lt;/i&gt; 荣誉体系建设
                &lt;/div&gt;
            &lt;/div&gt;
            &lt;!-- 策略 4 --&gt;
            &lt;div class="card card-4"&gt;
                &lt;div class="card-header"&gt;
                    &lt;div class="card-title"&gt;故事传播&lt;/div&gt;
                    &lt;i class="fa-solid fa-bullhorn card-icon"&gt;&lt;/i&gt;
                &lt;/div&gt;
                &lt;div class="card-content"&gt;
                    发掘身边的“文化标杆”案例，用生动的故事代替枯燥的说教，促进员工的情感认同。
                &lt;/div&gt;
                &lt;div class="card-footer"&gt;
                    &lt;i class="fa-solid fa-check"&gt;&lt;/i&gt; 内部刊物/公众号
                &lt;/div&gt;
            &lt;/div&gt;
        &lt;/div&gt;
        &lt;!-- ECharts 图表：文化健康度雷达 --&gt;
        &lt;div class="chart-overlay"&gt;
            &lt;div class="chart-title"&gt;文化落地成效评估模型&lt;/div&gt;
            &lt;div id="cultureChart"&gt;&lt;/div&gt;
        &lt;/div&gt;
    &lt;/div&gt;
&lt;/div&gt;
&lt;script src="https://cdnjs.cloudflare.com/ajax/libs/echarts/5.4.3/echarts.min.js"&gt;&lt;/script&gt;
&lt;script&gt;
    // 初始化 ECharts
    var chartDom = document.getElementById('cultureChart');
    var myChart = echarts.init(chartDom);
    var option;
    option = {
        animation: false, // 严格禁止动画
        color: ['#2c5353'],
        radar: {
            indicator: [
                { name: '员工认同度', max: 100 },
                { name: '行为一致性', max: 100 },
                { name: '制度匹配度', max: 100 },
                { name: '管理者示范', max: 100 },
                { name: '创新氛围', max: 100 }
            ],
            radius: '60%', // 调整：适应更小的容器
            center: ['50%', '55%'],
            splitNumber: 4,
            axisName: {
                color: '#666',
                fontSize: 10,
                fontWeight: 'bold'
            },
            splitArea: {
                areaStyle: {
                    color: ['#f8fafc', '#f8fafc', '#f8fafc', '#f8fafc'],
                    shadowColor: 'rgba(0, 0, 0, 0.1)',
                    shadowBlur: 10
                }
            },
            axisLine: {
                lineStyle: {
                    color: 'rgba(0,0,0,0.1)'
                }
            },
            splitLine: {
                lineStyle: {
                    color: 'rgba(0,0,0,0.1)'
                }
            }
        },
        series: [
            {
                name: '文化评分',
                type: 'radar',
                data: [
                    {
                        value: [85, 90, 75, 95, 80],
                        name: '当前状态',
                        areaStyle: {
                            color: new echarts.graphic.LinearGradient(0, 0, 0, 1, [
                                { offset: 0, color: 'rgba(44, 83, 83, 0.5)' },
                                { offset: 1, color: 'rgba(44, 83, 83, 0.1)' }
                            ])
                        },
                        lineStyle: {
                            width: 2,
                            color: '#2c5353'
                        },
                        symbol: 'circle',
                        symbolSize: 4,
                        itemStyle: {
                            color: '#2c5353'
                        }
                    }
                ]
            }
        ]
    };
    myChart.setOption(option);
&lt;/script&gt;
&lt;/body&gt;
&lt;/html&gt;</t>
  </si>
  <si>
    <t>分析当前宏观经济环境下，中小企业面临的主要挑战及应对策略。</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</si>
  <si>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#f4f6f9;
      color: #333;
    }
    /* 布局结构 */
    .container {
      display: grid;
      grid-template-rows: 100px 1fr;
      height: 100%;
    }
    /* 头部样式 */
    header {
      background: linear-gradient(135deg, #2c3e50 0%, #4ca1af 100%); /* 蓝绿/深灰渐变，避免蓝紫 */
      color: white;
      padding: 0 50px;
      display: flex;
      align-items: center;
      justify-content: space-between;
      box-shadow: 0 4px 15px rgba(0,0,0,0.1);
      z-index: 10;
    }
    .header-text h1 {
      font-size: 36px;
      font-weight: 700;
      letter-spacing: 1px;
    }
    .header-text p {
      font-size: 18px;
      opacity: 0.9;
      margin-top: 5px;
      font-weight: 400;
    }
    .header-icon {
      font-size: 40px;
      opacity: 0.8;
    }
    /* 主体内容 */
    .main-content {
      padding: 30px 50px;
      display: grid;
      grid-template-columns: 350px 1fr 350px;
      gap: 30px;
    }
    /* 卡片通用样式 */
    .card {
      background: white;
      border-radius: 16px;
      padding: 25px;
      box-shadow: 0 10px 25px rgba(0,0,0,0.05);
      display: flex;
      flex-direction: column;
      height: 100%;
      border-top: 4px solid transparent;
    }
    .card-title {
      font-size: 20px;
      font-weight: 700;
      margin-bottom: 20px;
      display: flex;
      align-items: center;
      gap: 12px;
      padding-bottom: 15px;
      border-bottom: 1px solid #eee;
    }
    /* 左侧：挑战 */
    .card.challenges {
      border-top-color: #e74c3c;
    }
    .card.challenges .card-title { color: #c0392b; }
    .list-item {
      display: flex;
      gap: 15px;
      margin-bottom: 25px;
    }
    .list-icon {
      width: 40px;
      height: 40px;
      background: #fdf0ed;
      color: #e74c3c;
      border-radius: 10px;
      display: flex;
      align-items: center;
      justify-content: center;
      font-size: 18px;
      flex-shrink: 0;
    }
    .list-content h3 {
      font-size: 16px;
      font-weight: 700;
      color: #2c3e50;
      margin-bottom: 4px;
    }
    .list-content p {
      font-size: 13px;
      color: #666;
      line-height: 1.5;
    }
    /* 中间：数据图表 */
    .card.analysis {
      border-top-color: #34495e;
      position: relative;
    }
    .card.analysis .card-title { color: #2c3e50; }
    #chart-container {
      flex: 1;
      width: 100%;
      height: 100%;
    }
    .chart-legend {
      display: flex;
      justify-content: center;
      gap: 20px;
      margin-top: 10px;
      font-size: 12px;
      color: #666;
    }
    .legend-item { display: flex; align-items: center; gap: 6px; }
    .dot { width: 10px; height: 10px; border-radius: 50%; }
    /* 右侧：策略 */
    .card.strategies {
      border-top-color: #27ae60;
    }
    .card.strategies .card-title { color: #219150; }
    .strategy-item {
      background: #f0f9f4;
      border-left: 4px solid #27ae60;
      padding: 15px;
      border-radius: 0 8px 8px 0;
      margin-bottom: 20px;
    }
    .strategy-header {
      display: flex;
      align-items: center;
      gap: 10px;
      margin-bottom: 8px;
    }
    .strategy-header i { color: #27ae60; }
    .strategy-header h3 { font-size: 16px; font-weight: 700; color: #2c3e50; }
    .strategy-item p { font-size: 13px; color: #555; line-height: 1.4; }
    /* 底部装饰 */
    .footer-bar {
      position: absolute;
      bottom: 0;
      left: 0;
      width: 100%;
      height: 8px;
      background: linear-gradient(90deg, #e74c3c 0%, #34495e 50%, #27ae60 100%);
    }
  &lt;/style&gt;
&lt;/head&gt;
&lt;body&gt;
  &lt;div class="container"&gt;
    &lt;!-- 头部 --&gt;
    &lt;header&gt;
      &lt;div class="header-text"&gt;
        &lt;h1&gt;中小企业宏观经济环境分析&lt;/h1&gt;
        &lt;p&gt;Current Macroeconomic Environment: Challenges &amp; Strategies&lt;/p&gt;
      &lt;/div&gt;
      &lt;div class="header-icon"&gt;
        &lt;i class="fa-solid fa-building-columns"&gt;&lt;/i&gt;
      &lt;/div&gt;
    &lt;/header&gt;
    &lt;!-- 主体 --&gt;
    &lt;div class="main-content"&gt;
      &lt;!-- 左侧：主要挑战 --&gt;
      &lt;div class="card challenges"&gt;
        &lt;div class="card-title"&gt;
          &lt;i class="fa-solid fa-triangle-exclamation"&gt;&lt;/i&gt;
          &lt;span&gt;面临的主要挑战&lt;/span&gt;
        &lt;/div&gt;
        &lt;div class="list-item"&gt;
          &lt;div class="list-icon"&gt;&lt;i class="fa-solid fa-arrow-trend-up"&gt;&lt;/i&gt;&lt;/div&gt;
          &lt;div class="list-content"&gt;
            &lt;h3&gt;成本压力攀升&lt;/h3&gt;
            &lt;p&gt;原材料价格波动与人力成本刚性上涨，导致企业利润空间被大幅压缩。&lt;/p&gt;
          &lt;/div&gt;
        &lt;/div&gt;
        &lt;div class="list-item"&gt;
          &lt;div class="list-icon"&gt;&lt;i class="fa-solid fa-users-slash"&gt;&lt;/i&gt;&lt;/div&gt;
          &lt;div class="list-content"&gt;
            &lt;h3&gt;市场需求疲软&lt;/h3&gt;
            &lt;p&gt;消费者信心不足，传统市场订单量下滑，去库存周期延长。&lt;/p&gt;
          &lt;/div&gt;
        &lt;/div&gt;
        &lt;div class="list-item"&gt;
          &lt;div class="list-icon"&gt;&lt;i class="fa-solid fa-hand-holding-dollar"&gt;&lt;/i&gt;&lt;/div&gt;
          &lt;div class="list-content"&gt;
            &lt;h3&gt;融资渠道受限&lt;/h3&gt;
            &lt;p&gt;信贷政策收紧，中小企业面临现金流紧张与融资成本高企的双重压力。&lt;/p&gt;
          &lt;/div&gt;
        &lt;/div&gt;
      &lt;/div&gt;
      &lt;!-- 中间：数据分析图表 --&gt;
      &lt;div class="card analysis"&gt;
        &lt;div class="card-title"&gt;
          &lt;i class="fa-solid fa-chart-pie"&gt;&lt;/i&gt;
          &lt;span&gt;经营压力模型分析&lt;/span&gt;
        &lt;/div&gt;
        &lt;div id="chart-container"&gt;&lt;/div&gt;
        &lt;div class="chart-legend"&gt;
          &lt;div class="legend-item"&gt;&lt;span class="dot" style="background:#e74c3c"&gt;&lt;/span&gt;当前压力指数&lt;/div&gt;
          &lt;div class="legend-item"&gt;&lt;span class="dot" style="background:#27ae60"&gt;&lt;/span&gt;企业应对能力&lt;/div&gt;
        &lt;/div&gt;
      &lt;/div&gt;
      &lt;!-- 右侧：应对策略 --&gt;
      &lt;div class="card strategies"&gt;
        &lt;div class="card-title"&gt;
          &lt;i class="fa-solid fa-chess-knight"&gt;&lt;/i&gt;
          &lt;span&gt;关键应对策略&lt;/span&gt;
        &lt;/div&gt;
        &lt;div class="strategy-item"&gt;
          &lt;div class="strategy-header"&gt;
            &lt;i class="fa-solid fa-laptop-code"&gt;&lt;/i&gt;
            &lt;h3&gt;数字化转型&lt;/h3&gt;
          &lt;/div&gt;
          &lt;p&gt;利用SaaS工具优化管理流程，通过数据驱动决策，降低运营损耗。&lt;/p&gt;
        &lt;/div&gt;
        &lt;div class="strategy-item"&gt;
          &lt;div class="strategy-header"&gt;
            &lt;i class="fa-solid fa-scissors"&gt;&lt;/i&gt;
            &lt;h3&gt;降本增效&lt;/h3&gt;
          &lt;/div&gt;
          &lt;p&gt;精细化供应链管理，剥离非核心业务，聚焦高毛利产品线。&lt;/p&gt;
        &lt;/div&gt;
        &lt;div class="strategy-item"&gt;
          &lt;div class="strategy-header"&gt;
            &lt;i class="fa-solid fa-globe"&gt;&lt;/i&gt;
            &lt;h3&gt;市场多元化&lt;/h3&gt;
          &lt;/div&gt;
          &lt;p&gt;拓展下沉市场或出海业务，寻找新的增长曲线，分散单一市场风险。&lt;/p&gt;
        &lt;/div&gt;
      &lt;/div&gt;
    &lt;/div&gt;
  &lt;/div&gt;
  &lt;div class="footer-bar"&gt;&lt;/div&gt;
  &lt;!-- ECharts 初始化 --&gt;
  &lt;script&gt;
    var chartDom = document.getElementById('chart-container');
    var myChart = echarts.init(chartDom);
    var option;
    option = {
      animation: false, // 严格禁止动画
      color: ['#e74c3c', '#27ae60'],
      tooltip: {
        trigger: 'item'
      },
      radar: {
        indicator: [
          { name: '原材料成本', max: 100 },
          { name: '市场竞争', max: 100 },
          { name: '现金流压力', max: 100 },
          { name: '技术壁垒', max: 100 },
          { name: '人才流失', max: 100 }
        ],
        radius: '65%',
        center: ['50%', '50%'],
        splitNumber: 4,
        axisName: {
          color: '#666',
          fontSize: 12,
          fontWeight: 'bold'
        },
        splitArea: {
          areaStyle: {
            color: ['#f8f9fa', '#fff'],
            shadowColor: 'rgba(0, 0, 0, 0.1)',
            shadowBlur: 10
          }
        }
      },
      series: [
        {
          name: '压力 vs 能力',
          type: 'radar',
          data: [
            {
              value: [85, 90, 80, 60, 70],
              name: '当前压力指数',
              areaStyle: {
                color: new echarts.graphic.LinearGradient(0, 0, 0, 1, [
                  { offset: 0, color: 'rgba(231, 76, 60, 0.5)' },
                  { offset: 1, color: 'rgba(231, 76, 60, 0.1)' }
                ])
              },
              lineStyle: { width: 2 }
            },
            {
              value: [60, 70, 50, 85, 65],
              name: '企业应对能力',
              areaStyle: {
                color: new echarts.graphic.LinearGradient(0, 0, 0, 1, [
                  { offset: 0, color: 'rgba(39, 174, 96, 0.5)' },
                  { offset: 1, color: 'rgba(39, 174, 96, 0.1)' }
                ])
              },
              lineStyle: { width: 2 }
            }
          ]
        }
      ]
    };
    myChart.setOption(option);
  &lt;/script&gt;
&lt;/body&gt;
&lt;/html&gt;</t>
  </si>
  <si>
    <t>介绍区块链技术的基本原理，即去中心化、不可篡改和共识机制的概念。</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</si>
  <si>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 强制裁剪，防止溢出 */
        font-family: 'Noto Sans SC', sans-serif; 
        background-color: #f0f2f5;
        color: #1f2937;
        position: relative;
    }
    /* 背景装饰 */
    .background-decor {
        position: absolute;
        top: 0;
        left: 0;
        width: 1280px;
        height: 720px;
        z-index: 0; /* 设为0，内容设为1，避免负值可能导致的层级检测问题 */
        background: linear-gradient(135deg, #e2e8f0 0%, #f8fafc 100%);
        overflow: hidden; /* 修复：裁剪溢出的装饰圆圈，解决元素超出边界问题 */
        pointer-events: none;
    }
    .decor-circle {
        position: absolute;
        border-radius: 50%;
        background: rgba(16, 185, 129, 0.05);
    }
    /* 保持原有位置逻辑，但依靠父级 overflow:hidden 裁剪 */
    .c1 { width: 600px; height: 600px; top: -200px; right: -100px; }
    .c2 { width: 400px; height: 400px; bottom: -100px; left: -100px; }
    /* 布局容器 */
    .container {
        position: relative;
        z-index: 1; /* 确保内容在背景之上 */
        width: 100%;
        height: 100%;
        padding: 40px 60px; /* 调整：减小内边距以适应高度限制 */
        display: flex;
        flex-direction: column;
    }
    /* 标题区域 */
    .header {
        margin-bottom: 30px; /* 调整：减小间距 */
        border-left: 8px solid #059669;
        padding-left: 25px;
    }
    .header h1 {
        font-size: 42px; /* 调整：减小字号 */
        font-weight: 900;
        color: #111827;
        line-height: 1.2;
        margin-bottom: 5px;
    }
    .header h1 span {
        color: #059669;
    }
    .header p {
        font-size: 20px; /* 调整：减小字号 */
        color: #64748b;
        font-weight: 500;
    }
    /* 内容卡片区域 */
    .cards-wrapper {
        display: flex;
        justify-content: space-between;
        gap: 30px; /* 调整：减小间距 */
        flex: 1;
        margin-bottom: 20px; /* 留出底部空间 */
    }
    .card {
        flex: 1;
        background: #ffffff;
        border-radius: 16px;
        padding: 25px 20px; /* 调整：紧凑内边距 */
        box-shadow: 0 10px 25px -5px rgba(0, 0, 0, 0.05), 0 8px 10px -6px rgba(0, 0, 0, 0.01);
        display: flex;
        flex-direction: column;
        align-items: center;
        text-align: center;
        position: relative;
        overflow: hidden;
        border-top: 6px solid transparent;
    }
    .card:nth-child(1) { border-top-color: #059669; }
    .card:nth-child(2) { border-top-color: #d97706; }
    .card:nth-child(3) { border-top-color: #0891b2; }
    .icon-box {
        width: 60px; /* 调整：减小图标容器 */
        height: 60px;
        border-radius: 50%;
        display: flex;
        align-items: center;
        justify-content: center;
        margin-bottom: 15px; /* 调整：减小间距 */
        font-size: 24px; /* 调整：减小图标字号 */
    }
    .card:nth-child(1) .icon-box { background: #ecfdf5; color: #059669; }
    .card:nth-child(2) .icon-box { background: #fffbeb; color: #d97706; }
    .card:nth-child(3) .icon-box { background: #ecfeff; color: #0891b2; }
    .card h2 {
        font-size: 22px; /* 调整：减小标题字号 */
        font-weight: 700;
        margin-bottom: 10px; /* 调整：减小间距 */
        color: #1f2937;
    }
    .card p {
        font-size: 15px; /* 调整：减小正文字号 */
        line-height: 1.5;
        color: #4b5563;
        text-align: left;
    }
    /* 底部装饰 */
    .footer-line {
        position: absolute;
        bottom: 25px; /* 调整位置 */
        right: 60px;
        font-size: 12px;
        color: #94a3b8;
        display: flex;
        align-items: center;
        gap: 10px;
    }
    .footer-line::before {
        content: '';
        display: block;
        width: 30px;
        height: 2px;
        background: #cbd5e1;
    }
  &lt;/style&gt;
&lt;/head&gt;
&lt;body&gt;
  &lt;div class="background-decor"&gt;
      &lt;div class="decor-circle c1"&gt;&lt;/div&gt;
      &lt;div class="decor-circle c2"&gt;&lt;/div&gt;
  &lt;/div&gt;
  &lt;div class="container"&gt;
    &lt;!-- 头部 --&gt;
    &lt;div class="header"&gt;
      &lt;h1&gt;&lt;span&gt;区块链&lt;/span&gt;技术基本原理&lt;/h1&gt;
      &lt;p&gt;核心架构：构建信任的基石&lt;/p&gt;
    &lt;/div&gt;
    &lt;!-- 卡片内容 --&gt;
    &lt;div class="cards-wrapper"&gt;
      &lt;!-- 卡片 1: 去中心化 --&gt;
      &lt;div class="card"&gt;
        &lt;div class="icon-box"&gt;
          &lt;i class="fa-solid fa-network-wired"&gt;&lt;/i&gt;
        &lt;/div&gt;
        &lt;h2&gt;去中心化&lt;/h2&gt;
        &lt;p&gt;
          摒弃中心化服务器，采用&lt;strong&gt;分布式账本&lt;/strong&gt;技术。数据由全网节点共同维护与存储，消除了单一故障点，提升了系统的抗攻击能力。
        &lt;/p&gt;
      &lt;/div&gt;
      &lt;!-- 卡片 2: 不可篡改 --&gt;
      &lt;div class="card"&gt;
        &lt;div class="icon-box"&gt;
          &lt;i class="fa-solid fa-shield-halved"&gt;&lt;/i&gt;
        &lt;/div&gt;
        &lt;h2&gt;不可篡改&lt;/h2&gt;
        &lt;p&gt;
          利用&lt;strong&gt;哈希算法&lt;/strong&gt;与链式结构，每个区块包含前一区块哈希值。任何对历史数据的修改都会导致链条断裂，确保数据真实完整。
        &lt;/p&gt;
      &lt;/div&gt;
      &lt;!-- 卡片 3: 共识机制 --&gt;
      &lt;div class="card"&gt;
        &lt;div class="icon-box"&gt;
          &lt;i class="fa-solid fa-handshake-simple"&gt;&lt;/i&gt;
        &lt;/div&gt;
        &lt;h2&gt;共识机制&lt;/h2&gt;
        &lt;p&gt;
          在互不信任的节点间达成一致。通过&lt;strong&gt;PoW、PoS&lt;/strong&gt;等算法，确保所有节点对账本状态达成共识，解决“双花”问题并维护秩序。
        &lt;/p&gt;
      &lt;/div&gt;
    &lt;/div&gt;
    &lt;div class="footer-line"&gt;
        BLOCKCHAIN FUNDAMENTALS
    &lt;/div&gt;
  &lt;/div&gt;
&lt;/body&gt;
&lt;/html&gt;</t>
  </si>
  <si>
    <t>详细描述用户在使用产品过程中遇到的‘痛点’，并结合场景说明这些痛点如何影响了用户体验。</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</si>
  <si>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.container {
      display: grid;
      grid-template-columns: 360px 1fr;
      height: 100%;
    }
    /* 左侧侧边栏 - 概览与数据 */
    .sidebar {
      background: linear-gradient(160deg, #2c3e50 0%, #1a252f 100%);
      color: white;
      padding: 40px 30px; /* 减小内边距 */
      display: flex;
      flex-direction: column;
      justify-content: space-between;
      position: relative;
    }
    .sidebar::after {
      content: '';
      position: absolute;
      top: 0;
      right: 0;
      width: 6px;
      height: 100%;
      background: #e67e22;
    }
    .header-section h1 {
      font-size: 36px; /* 减小字体 */
      font-weight: 900;
      line-height: 1.2;
      margin-bottom: 15px;
      letter-spacing: -1px;
    }
    .header-section h1 span {
      color: #e67e22;
    }
    .header-section p {
      font-size: 16px; /* 减小字体 */
      opacity: 0.8;
      line-height: 1.5;
      font-weight: 400;
    }
    .chart-container {
      width: 100%;
      height: 220px; /* 减小高度 */
      background: rgba(255, 255, 255, 0.05);
      border-radius: 12px;
      padding: 10px;
      margin-top: 20px; /* 减小间距 */
      border: 1px solid rgba(255, 255, 255, 0.1);
    }
    .chart-title {
      font-size: 14px;
      color: #bdc3c7;
      margin-bottom: 8px;
      display: flex;
      align-items: center;
      gap: 8px;
    }
    /* 右侧内容区 - 详细卡片 */
    .main-content {
      padding: 30px 40px; /* 减小内边距 */
      display: flex;
      flex-direction: column;
      gap: 18px; /* 减小卡片间距 */
      justify-content: center;
      height: 100%;
    }
    .section-label {
      font-size: 16px;
      font-weight: 700;
      color: #7f8c8d;
      text-transform: uppercase;
      letter-spacing: 1px;
      margin-bottom: 5px; /* 减小间距 */
      display: flex;
      align-items: center;
      gap: 10px;
    }
    .section-label::before {
      content: '';
      width: 20px;
      height: 4px;
      background: #e67e22;
      border-radius: 2px;
    }
    /* 痛点卡片样式 */
    .pain-card {
      background: white;
      border-radius: 12px;
      padding: 20px; /* 减小内边距 */
      display: flex;
      gap: 20px; /* 减小间距 */
      box-shadow: 0 5px 20px rgba(0,0,0,0.04);
      border-left: 5px solid transparent;
      position: relative;
    }
    .pain-card.high { border-left-color: #c0392b; }
    .pain-card.medium { border-left-color: #e67e22; }
    .pain-card.low { border-left-color: #f39c12; }
    .card-icon {
      width: 50px; /* 减小图标容器 */
      height: 50px;
      border-radius: 10px;
      display: flex;
      align-items: center;
      justify-content: center;
      font-size: 22px; /* 减小图标字体 */
      flex-shrink: 0;
    }
    .high .card-icon { background: #f9ebea; color: #c0392b; }
    .medium .card-icon { background: #fdf2e9; color: #e67e22; }
    .low .card-icon { background: #fef9e7; color: #f39c12; }
    .card-content {
      flex: 1;
    }
    .card-header {
      display: flex;
      justify-content: space-between;
      align-items: center;
      margin-bottom: 8px; /* 减小间距 */
    }
    .card-title {
      font-size: 18px; /* 减小标题字体 */
      font-weight: 700;
      color: #2c3e50;
    }
    .severity-badge {
      font-size: 11px; /* 减小徽章字体 */
      padding: 3px 10px;
      border-radius: 20px;
      font-weight: 700;
      text-transform: uppercase;
    }
    .high .severity-badge { background: #c0392b; color: white; }
    .medium .severity-badge { background: #e67e22; color: white; }
    .low .severity-badge { background: #f39c12; color: white; }
    .scenario-box {
      background: #f8f9fa;
      padding: 8px 12px; /* 减小内边距 */
      border-radius: 6px;
      margin-bottom: 8px; /* 减小间距 */
      font-size: 13px; /* 减小字体 */
      color: #576574;
      border-left: 3px solid #dfe6e9;
      line-height: 1.4;
    }
    .scenario-box strong {
      color: #2c3e50;
      margin-right: 6px;
    }
    .impact-text {
      font-size: 13px; /* 减小字体 */
      color: #2c3e50;
      line-height: 1.4;
    }
    .impact-text i {
      color: #c0392b;
      margin-right: 6px;
    }
  &lt;/style&gt;
  &lt;script src="https://cdnjs.cloudflare.com/ajax/libs/echarts/5.4.3/echarts.min.js"&gt;&lt;/script&gt;
&lt;/head&gt;
&lt;body&gt;
&lt;div class="container"&gt;
  &lt;!-- 左侧侧边栏 --&gt;
  &lt;aside class="sidebar"&gt;
    &lt;div class="header-section"&gt;
      &lt;h1&gt;用户体验&lt;br&gt;&lt;span&gt;痛点洞察&lt;/span&gt;&lt;/h1&gt;
      &lt;p&gt;基于用户旅程地图的关键摩擦点分析与影响评估。&lt;/p&gt;
    &lt;/div&gt;
    &lt;div class="chart-wrapper"&gt;
      &lt;div class="chart-title"&gt;
        &lt;i class="fa-solid fa-chart-simple"&gt;&lt;/i&gt; 痛点严重程度分布
      &lt;/div&gt;
      &lt;div id="painChart" class="chart-container"&gt;&lt;/div&gt;
    &lt;/div&gt;
    &lt;div style="font-size: 12px; opacity: 0.5; margin-top: 10px;"&gt;
      &lt;i class="fa-regular fa-file-lines"&gt;&lt;/i&gt; 数据来源：Q3 用户调研报告 (N=1200)
    &lt;/div&gt;
  &lt;/aside&gt;
  &lt;!-- 右侧主要内容 --&gt;
  &lt;main class="main-content"&gt;
    &lt;div class="section-label"&gt;核心问题识别&lt;/div&gt;
    &lt;!-- 痛点 1 --&gt;
    &lt;div class="pain-card high"&gt;
      &lt;div class="card-icon"&gt;
        &lt;i class="fa-solid fa-route"&gt;&lt;/i&gt;
      &lt;/div&gt;
      &lt;div class="card-content"&gt;
        &lt;div class="card-header"&gt;
          &lt;div class="card-title"&gt;导航层级混乱&lt;/div&gt;
          &lt;div class="severity-badge"&gt;严重 (High)&lt;/div&gt;
        &lt;/div&gt;
        &lt;div class="scenario-box"&gt;
          &lt;strong&gt;场景：&lt;/strong&gt; 用户试图在“个人中心”寻找“历史订单发票”下载入口。
        &lt;/div&gt;
        &lt;div class="impact-text"&gt;
          &lt;i class="fa-solid fa-circle-exclamation"&gt;&lt;/i&gt;
          &lt;strong&gt;影响：&lt;/strong&gt; 平均寻路时间超 45s，15% 用户放弃自助转人工客服，增加成本。
        &lt;/div&gt;
      &lt;/div&gt;
    &lt;/div&gt;
    &lt;!-- 痛点 2 --&gt;
    &lt;div class="pain-card medium"&gt;
      &lt;div class="card-icon"&gt;
        &lt;i class="fa-solid fa-clipboard-list"&gt;&lt;/i&gt;
      &lt;/div&gt;
      &lt;div class="card-content"&gt;
        &lt;div class="card-header"&gt;
          &lt;div class="card-title"&gt;表单填写冗余&lt;/div&gt;
          &lt;div class="severity-badge"&gt;中等 (Medium)&lt;/div&gt;
        &lt;/div&gt;
        &lt;div class="scenario-box"&gt;
          &lt;strong&gt;场景：&lt;/strong&gt; 新用户注册时需填写 12 项信息，且无“一键授权”选项。
        &lt;/div&gt;
        &lt;div class="impact-text"&gt;
          &lt;i class="fa-solid fa-arrow-trend-down"&gt;&lt;/i&gt;
          &lt;strong&gt;影响：&lt;/strong&gt; 注册转化率流失 28%，用户产生挫败感，阻碍新用户激活。
        &lt;/div&gt;
      &lt;/div&gt;
    &lt;/div&gt;
    &lt;!-- 痛点 3 --&gt;
    &lt;div class="pain-card low"&gt;
      &lt;div class="card-icon"&gt;
        &lt;i class="fa-solid fa-wifi"&gt;&lt;/i&gt;
      &lt;/div&gt;
      &lt;div class="card-content"&gt;
        &lt;div class="card-header"&gt;
          &lt;div class="card-title"&gt;弱网状态反馈缺失&lt;/div&gt;
          &lt;div class="severity-badge"&gt;一般 (Low)&lt;/div&gt;
        &lt;/div&gt;
        &lt;div class="scenario-box"&gt;
          &lt;strong&gt;场景：&lt;/strong&gt; 地铁通勤（4G信号弱）时提交评论，页面卡死无加载提示。
        &lt;/div&gt;
        &lt;div class="impact-text"&gt;
          &lt;i class="fa-solid fa-triangle-exclamation"&gt;&lt;/i&gt;
          &lt;strong&gt;影响：&lt;/strong&gt; 用户误以为崩溃强制关闭，导致内容丢失，引发负面评价。
        &lt;/div&gt;
      &lt;/div&gt;
    &lt;/div&gt;
  &lt;/main&gt;
&lt;/div&gt;
&lt;script&gt;
  // 初始化 ECharts 图表
  var chartDom = document.getElementById('painChart');
  var myChart = echarts.init(chartDom);
  var option;
  option = {
    animation: false, // 严格禁止动画
    backgroundColor: 'transparent',
    grid: {
      top: '10%',
      left: '3%',
      right: '15%',
      bottom: '3%',
      containLabel: true
    },
    xAxis: {
      type: 'value',
      splitLine: {
        lineStyle: {
          color: 'rgba(255,255,255,0.1)'
        }
      },
      axisLabel: {
        color: '#bdc3c7',
        fontFamily: 'Noto Sans SC',
        fontSize: 10
      }
    },
    yAxis: {
      type: 'category',
      data: ['反馈缺失', '表单冗余', '加载缓慢', '导航混乱'],
      axisLabel: {
        color: '#fff',
        fontSize: 11,
        fontFamily: 'Noto Sans SC'
      },
      axisLine: { show: false },
      axisTick: { show: false }
    },
    series: [
      {
        name: '严重程度',
        type: 'bar',
        data: [45, 68, 75, 92],
        barWidth: '50%',
        itemStyle: {
          color: '#e67e22',
          borderRadius: [0, 4, 4, 0]
        },
        label: {
          show: true,
          position: 'right',
          color: '#fff',
          formatter: '{c}%',
          fontSize: 11
        }
      }
    ]
  };
  option &amp;&amp; myChart.setOption(option);
&lt;/script&gt;
&lt;/body&gt;
&lt;/html&gt;</t>
  </si>
  <si>
    <t>探讨远程办公对团队协作效率的影响，分析其正面作用和潜在的沟通障碍。</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</si>
  <si>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.slide-container {
      width: 100%;
      height: 100%;
      padding: 40px 60px;
      display: flex;
      flex-direction: column;
      background: linear-gradient(135deg, #fdfbfb 0%, #ebedee 100%);
    }
    /* 头部样式 */
    header {
      margin-bottom: 30px;
      border-left: 8px solid #2c3e50;
      padding-left: 24px;
    }
    h1 {
      font-size: 42px;
      font-weight: 900;
      color: #2c3e50;
      letter-spacing: 1px;
      margin-bottom: 8px;
    }
    p.subtitle {
      font-size: 20px;
      color: #7f8c8d;
      font-weight: 500;
    }
    /* 主体内容网格 */
    .content-grid {
      display: grid;
      grid-template-columns: 1fr 1.2fr 1fr;
      gap: 30px;
      flex: 1;
      height: 0; /* 强制高度由 flex 控制 */
    }
    /* 卡片通用样式 */
    .card {
      background: #fff;
      border-radius: 16px;
      padding: 25px;
      box-shadow: 0 10px 30px rgba(0,0,0,0.06);
      display: flex;
      flex-direction: column;
      position: relative;
      overflow: hidden;
    }
    .card-header {
      display: flex;
      align-items: center;
      margin-bottom: 20px;
      padding-bottom: 15px;
      border-bottom: 2px solid #f0f0f0;
    }
    .card-header i {
      font-size: 24px;
      margin-right: 12px;
    }
    .card-header h2 {
      font-size: 22px;
      font-weight: 700;
    }
    /* 正面作用卡片 */
    .card.positive {
      border-top: 6px solid #27ae60;
    }
    .card.positive .card-header i { color: #27ae60; }
    .card.positive .card-header h2 { color: #27ae60; }
    /* 潜在障碍卡片 */
    .card.negative {
      border-top: 6px solid #e67e22;
    }
    .card.negative .card-header i { color: #e67e22; }
    .card.negative .card-header h2 { color: #e67e22; }
    /* 图表卡片 */
    .card.chart-section {
      border-top: 6px solid #34495e;
      background: #ffffff;
    }
    .card.chart-section .card-header i { color: #34495e; }
    .card.chart-section .card-header h2 { color: #34495e; }
    /* 列表样式 */
    ul.feature-list {
      list-style: none;
    }
    ul.feature-list li {
      margin-bottom: 20px;
      display: flex;
      align-items: flex-start;
    }
    ul.feature-list li .icon-box {
      width: 40px;
      height: 40px;
      border-radius: 8px;
      display: flex;
      align-items: center;
      justify-content: center;
      margin-right: 15px;
      flex-shrink: 0;
    }
    .positive .icon-box { background: rgba(39, 174, 96, 0.1); color: #27ae60; }
    .negative .icon-box { background: rgba(230, 126, 34, 0.1); color: #e67e22; }
    ul.feature-list li .text-content h3 {
      font-size: 18px;
      font-weight: 700;
      margin-bottom: 4px;
      color: #333;
    }
    ul.feature-list li .text-content p {
      font-size: 14px;
      color: #666;
      line-height: 1.4;
    }
    /* 图表容器 */
    #efficiencyChart {
      width: 100%;
      flex: 1;
    }
    /* 底部装饰 */
    .footer-deco {
      position: absolute;
      bottom: 20px;
      right: 60px;
      font-size: 14px;
      color: #bdc3c7;
      font-weight: 500;
    }
  &lt;/style&gt;
&lt;/head&gt;
&lt;body&gt;
&lt;div class="slide-container"&gt;
  &lt;header&gt;
    &lt;h1&gt;远程办公对团队协作效率的影响&lt;/h1&gt;
    &lt;p class="subtitle"&gt;Efficiency Analysis: Positive Drivers vs. Communication Barriers&lt;/p&gt;
  &lt;/header&gt;
  &lt;div class="content-grid"&gt;
    &lt;!-- 左侧：正面作用 --&gt;
    &lt;div class="card positive"&gt;
      &lt;div class="card-header"&gt;
        &lt;i class="fa-solid fa-arrow-trend-up"&gt;&lt;/i&gt;
        &lt;h2&gt;正面驱动力&lt;/h2&gt;
      &lt;/div&gt;
      &lt;ul class="feature-list"&gt;
        &lt;li&gt;
          &lt;div class="icon-box"&gt;&lt;i class="fa-solid fa-bullseye"&gt;&lt;/i&gt;&lt;/div&gt;
          &lt;div class="text-content"&gt;
            &lt;h3&gt;深度工作专注&lt;/h3&gt;
            &lt;p&gt;减少办公室噪音与临时打断，提升复杂任务的沉浸式处理效率。&lt;/p&gt;
          &lt;/div&gt;
        &lt;/li&gt;
        &lt;li&gt;
          &lt;div class="icon-box"&gt;&lt;i class="fa-regular fa-clock"&gt;&lt;/i&gt;&lt;/div&gt;
          &lt;div class="text-content"&gt;
            &lt;h3&gt;时间灵活性&lt;/h3&gt;
            &lt;p&gt;根据个人节奏调整工作时段，消除通勤疲劳，提升整体产出。&lt;/p&gt;
          &lt;/div&gt;
        &lt;/li&gt;
        &lt;li&gt;
          &lt;div class="icon-box"&gt;&lt;i class="fa-solid fa-file-lines"&gt;&lt;/i&gt;&lt;/div&gt;
          &lt;div class="text-content"&gt;
            &lt;h3&gt;文档化沟通&lt;/h3&gt;
            &lt;p&gt;迫使团队采用异步沟通，促进知识沉淀与流程规范化。&lt;/p&gt;
          &lt;/div&gt;
        &lt;/li&gt;
      &lt;/ul&gt;
    &lt;/div&gt;
    &lt;!-- 中间：数据可视化 --&gt;
    &lt;div class="card chart-section"&gt;
      &lt;div class="card-header"&gt;
        &lt;i class="fa-solid fa-chart-pie"&gt;&lt;/i&gt;
        &lt;h2&gt;协作维度对比分析&lt;/h2&gt;
      &lt;/div&gt;
      &lt;div id="efficiencyChart"&gt;&lt;/div&gt;
      &lt;div style="text-align: center; font-size: 12px; color: #95a5a6; margin-top: 10px;"&gt;
        &lt;i class="fa-solid fa-circle-info"&gt;&lt;/i&gt; 数据基于 2023 年度团队协作效能评估报告
      &lt;/div&gt;
    &lt;/div&gt;
    &lt;!-- 右侧：潜在障碍 --&gt;
    &lt;div class="card negative"&gt;
      &lt;div class="card-header"&gt;
        &lt;i class="fa-solid fa-triangle-exclamation"&gt;&lt;/i&gt;
        &lt;h2&gt;潜在沟通障碍&lt;/h2&gt;
      &lt;/div&gt;
      &lt;ul class="feature-list"&gt;
        &lt;li&gt;
          &lt;div class="icon-box"&gt;&lt;i class="fa-solid fa-eye-slash"&gt;&lt;/i&gt;&lt;/div&gt;
          &lt;div class="text-content"&gt;
            &lt;h3&gt;非语言线索缺失&lt;/h3&gt;
            &lt;p&gt;缺乏肢体语言和面部表情，易导致语气误解与情感连接减弱。&lt;/p&gt;
          &lt;/div&gt;
        &lt;/li&gt;
        &lt;li&gt;
          &lt;div class="icon-box"&gt;&lt;i class="fa-solid fa-people-arrows"&gt;&lt;/i&gt;&lt;/div&gt;
          &lt;div class="text-content"&gt;
            &lt;h3&gt;信息孤岛效应&lt;/h3&gt;
            &lt;p&gt;跨部门非正式交流减少，可能导致团队间协作壁垒增加。&lt;/p&gt;
          &lt;/div&gt;
        &lt;/li&gt;
        &lt;li&gt;
          &lt;div class="icon-box"&gt;&lt;i class="fa-solid fa-hourglass-half"&gt;&lt;/i&gt;&lt;/div&gt;
          &lt;div class="text-content"&gt;
            &lt;h3&gt;反馈延迟&lt;/h3&gt;
            &lt;p&gt;异步沟通虽好，但在紧急问题处理上可能缺乏即时响应机制。&lt;/p&gt;
          &lt;/div&gt;
        &lt;/li&gt;
      &lt;/ul&gt;
    &lt;/div&gt;
  &lt;/div&gt;
  &lt;div class="footer-deco"&gt;
    &lt;i class="fa-solid fa-layer-group"&gt;&lt;/i&gt; WORKPLACE ANALYTICS SERIES
  &lt;/div&gt;
&lt;/div&gt;
&lt;script src="https://cdnjs.cloudflare.com/ajax/libs/echarts/5.4.3/echarts.min.js"&gt;&lt;/script&gt;
&lt;script&gt;
  // 初始化 ECharts
  var chartDom = document.getElementById('efficiencyChart');
  var myChart = echarts.init(chartDom);
  var option;
  option = {
    animation: false, // 严格禁止动画
    color: ['#27ae60', '#e67e22'],
    tooltip: {
      trigger: 'axis'
    },
    legend: {
      left: 'center',
      bottom: '0',
      data: ['远程办公 (Remote)', '传统办公 (Office)'],
      textStyle: {
        fontFamily: 'Noto Sans SC',
        color: '#666'
      }
    },
    radar: {
      indicator: [
        { name: '专注度\nFocus', max: 100 },
        { name: '沟通即时性\nImmediacy', max: 100 },
        { name: '创意激发\nCreativity', max: 100 },
        { name: '工作生活平衡\nWLB', max: 100 },
        { name: '会议效率\nMeeting Eff.', max: 100 }
      ],
      radius: '65%',
      center: ['50%', '45%'],
      splitNumber: 4,
      axisName: {
        color: '#333',
        fontFamily: 'Noto Sans SC',
        fontWeight: 'bold',
        fontSize: 12
      },
      splitArea: {
        areaStyle: {
          color: ['#f8f9fa', '#fff', '#f8f9fa', '#fff'],
          shadowColor: 'rgba(0, 0, 0, 0.1)',
          shadowBlur: 10
        }
      },
      axisLine: {
        lineStyle: {
          color: 'rgba(0,0,0,0.1)'
        }
      },
      splitLine: {
        lineStyle: {
          color: 'rgba(0,0,0,0.1)'
        }
      }
    },
    series: [
      {
        name: '协作模式对比',
        type: 'radar',
        data: [
          {
            value: [90, 60, 70, 95, 85],
            name: '远程办公 (Remote)',
            areaStyle: {
              color: 'rgba(39, 174, 96, 0.2)'
            },
            lineStyle: {
              width: 3
            },
            symbol: 'circle',
            symbolSize: 6
          },
          {
            value: [65, 95, 85, 60, 60],
            name: '传统办公 (Office)',
            areaStyle: {
              color: 'rgba(230, 126, 34, 0.2)'
            },
            lineStyle: {
              width: 3,
              type: 'dashed'
            },
            symbol: 'rect',
            symbolSize: 6
          }
        ]
      }
    ]
  };
  myChart.setOption(option);
&lt;/script&gt;
&lt;/body&gt;
&lt;/html&gt;</t>
  </si>
  <si>
    <t>介绍可持续发展（ESG）理念对现代企业长期价值评估的影响。</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</si>
  <si>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#F5F7F6;
      color: #333;
    }
    /* 布局容器 */
    .slide-container {
      width: 100%;
      height: 100%;
      padding: 50px 60px;
      display: flex;
      flex-direction: column;
      background: linear-gradient(135deg, #F5F7F6 0%, #E8F0ED 100%);
    }
    /* 头部区域 */
    header {
      margin-bottom: 35px;
      border-left: 8px solid #00695C;
      padding-left: 25px;
    }
    h1 {
      font-size: 42px;
      font-weight: 700;
      color: #1A3C34;
      margin-bottom: 8px;
      letter-spacing: -0.5px;
    }
    .subtitle {
      font-size: 20px;
      color: #546E7A;
      font-weight: 500;
    }
    /* 主体内容区 */
    .content-wrapper {
      display: flex;
      gap: 40px;
      height: 100%;
    }
    /* 左侧：ESG 维度卡片 */
    .left-column {
      flex: 0 0 35%;
      display: flex;
      flex-direction: column;
      justify-content: space-between;
    }
    .esg-card {
      background: #FFFFFF;
      border-radius: 12px;
      padding: 20px 25px;
      box-shadow: 0 4px 15px rgba(0, 0, 0, 0.04);
      display: flex;
      align-items: flex-start;
      gap: 20px;
      height: 31%;
      position: relative;
      overflow: hidden;
    }
    .esg-card::before {
      content: '';
      position: absolute;
      left: 0;
      top: 0;
      bottom: 0;
      width: 6px;
    }
    .card-e::before { background-color: #2E7D32; } /* Environment - Green */
    .card-s::before { background-color: #F9A825; } /* Social - Gold/Orange */
    .card-g::before { background-color: #0277BD; } /* Governance - Teal/Blueish (Safe range) */
    /* Override G color to strictly avoid purple/blue gradient feel, stick to deep teal */
    .card-g::before { background-color: #00838F; } 
    .icon-box {
      width: 48px;
      height: 48px;
      border-radius: 10px;
      display: flex;
      align-items: center;
      justify-content: center;
      font-size: 22px;
      flex-shrink: 0;
    }
    .card-e .icon-box { background: #E8F5E9; color: #2E7D32; }
    .card-s .icon-box { background: #FFFDE7; color: #F9A825; }
    .card-g .icon-box { background: #E0F7FA; color: #00838F; }
    .card-text h3 {
      font-size: 18px;
      margin-bottom: 6px;
      color: #263238;
    }
    .card-text p {
      font-size: 14px;
      color: #607D8B;
      line-height: 1.5;
    }
    /* 右侧：数据图表与结论 */
    .right-column {
      flex: 1;
      display: flex;
      flex-direction: column;
      gap: 25px;
    }
    .chart-container {
      background: #FFFFFF;
      border-radius: 16px;
      padding: 25px;
      box-shadow: 0 6px 20px rgba(0, 0, 0, 0.06);
      flex: 1;
      position: relative;
    }
    .chart-title {
      font-size: 18px;
      font-weight: 700;
      color: #37474F;
      margin-bottom: 15px;
      display: flex;
      justify-content: space-between;
      align-items: center;
    }
    .chart-legend-custom {
      font-size: 12px;
      color: #78909C;
      font-weight: 400;
    }
    #main-chart {
      width: 100%;
      height: 320px;
    }
    .insight-box {
      background: linear-gradient(90deg, #00695C 0%, #004D40 100%);
      border-radius: 12px;
      padding: 20px 30px;
      color: #FFFFFF;
      display: flex;
      align-items: center;
      gap: 25px;
      box-shadow: 0 8px 20px rgba(0, 77, 64, 0.2);
    }
    .insight-metric {
      text-align: center;
      border-right: 1px solid rgba(255,255,255,0.2);
      padding-right: 25px;
    }
    .insight-metric .value {
      font-size: 32px;
      font-weight: 700;
      color: #FFD54F;
    }
    .insight-metric .label {
      font-size: 12px;
      opacity: 0.9;
    }
    .insight-text {
      font-size: 16px;
      line-height: 1.5;
      font-weight: 500;
    }
    /* 装饰元素 */
    .bg-decoration {
      position: absolute;
      top: -50px;
      right: -50px;
      width: 300px;
      height: 300px;
      background: radial-gradient(circle, rgba(0, 105, 92, 0.05) 0%, rgba(255,255,255,0) 70%);
      border-radius: 50%;
      z-index: -1;
    }
  &lt;/style&gt;
&lt;/head&gt;
&lt;body&gt;
  &lt;div class="slide-container"&gt;
    &lt;div class="bg-decoration"&gt;&lt;/div&gt;
    &lt;header&gt;
      &lt;h1&gt;ESG：重塑企业长期价值评估体系&lt;/h1&gt;
      &lt;p class="subtitle"&gt;从财务指标到非财务风险管理的范式转变&lt;/p&gt;
    &lt;/header&gt;
    &lt;div class="content-wrapper"&gt;
      &lt;!-- 左侧三支柱 --&gt;
      &lt;div class="left-column"&gt;
        &lt;div class="esg-card card-e"&gt;
          &lt;div class="icon-box"&gt;&lt;i class="fa-solid fa-leaf"&gt;&lt;/i&gt;&lt;/div&gt;
          &lt;div class="card-text"&gt;
            &lt;h3&gt;环境 (Environmental)&lt;/h3&gt;
            &lt;p&gt;关注碳足迹、资源效率与气候风险。绿色运营降低合规成本，提升资产韧性。&lt;/p&gt;
          &lt;/div&gt;
        &lt;/div&gt;
        &lt;div class="esg-card card-s"&gt;
          &lt;div class="icon-box"&gt;&lt;i class="fa-solid fa-users"&gt;&lt;/i&gt;&lt;/div&gt;
          &lt;div class="card-text"&gt;
            &lt;h3&gt;社会 (Social)&lt;/h3&gt;
            &lt;p&gt;涉及员工福利、供应链管理与社区关系。良好的人力资本管理提升生产力与品牌忠诚度。&lt;/p&gt;
          &lt;/div&gt;
        &lt;/div&gt;
        &lt;div class="esg-card card-g"&gt;
          &lt;div class="icon-box"&gt;&lt;i class="fa-solid fa-scale-balanced"&gt;&lt;/i&gt;&lt;/div&gt;
          &lt;div class="card-text"&gt;
            &lt;h3&gt;治理 (Governance)&lt;/h3&gt;
            &lt;p&gt;强调董事会结构、商业道德与透明度。稳健的治理体系降低系统性风险，吸引长期资本。&lt;/p&gt;
          &lt;/div&gt;
        &lt;/div&gt;
      &lt;/div&gt;
      &lt;!-- 右侧图表与洞察 --&gt;
      &lt;div class="right-column"&gt;
        &lt;div class="chart-container"&gt;
          &lt;div class="chart-title"&gt;
            ESG 评级与企业估值溢价趋势 (2019-2023)
            &lt;span class="chart-legend-custom"&gt;&lt;i class="fa-solid fa-chart-line"&gt;&lt;/i&gt; 数据来源: 综合市场分析&lt;/span&gt;
          &lt;/div&gt;
          &lt;div id="main-chart"&gt;&lt;/div&gt;
        &lt;/div&gt;
        &lt;div class="insight-box"&gt;
          &lt;div class="insight-metric"&gt;
            &lt;div class="value"&gt;+18%&lt;/div&gt;
            &lt;div class="label"&gt;长期估值溢价&lt;/div&gt;
          &lt;/div&gt;
          &lt;div class="insight-text"&gt;
            研究表明，高 ESG 评级企业在长期展现出更低的资本成本与更强的抗风险能力，成为机构投资者构建可持续投资组合的核心标的。
          &lt;/div&gt;
        &lt;/div&gt;
      &lt;/div&gt;
    &lt;/div&gt;
  &lt;/div&gt;
  &lt;script src="https://cdnjs.cloudflare.com/ajax/libs/echarts/5.4.3/echarts.min.js"&gt;&lt;/script&gt;
  &lt;script&gt;
    // 初始化图表
    var chartDom = document.getElementById('main-chart');
    var myChart = echarts.init(chartDom);
    var option;
    option = {
      animation: false, // 严格禁止动画
      grid: {
        top: '15%',
        left: '3%',
        right: '4%',
        bottom: '3%',
        containLabel: true
      },
      tooltip: {
        trigger: 'axis'
      },
      legend: {
        data: ['高 ESG 评级企业指数', '市场基准指数'],
        right: 10,
        top: 0,
        textStyle: {
          color: '#666'
        }
      },
      xAxis: {
        type: 'category',
        boundaryGap: false,
        data: ['2019', '2020', '2021', '2022', '2023'],
        axisLine: { lineStyle: { color: '#CFD8DC' } },
        axisLabel: { color: '#546E7A', fontWeight: 'bold' }
      },
      yAxis: {
        type: 'value',
        splitLine: {
          lineStyle: {
            type: 'dashed',
            color: '#ECEFF1'
          }
        },
        axisLabel: { color: '#90A4AE' }
      },
      series: [
        {
          name: '高 ESG 评级企业指数',
          type: 'line',
          smooth: true,
          symbol: 'circle',
          symbolSize: 8,
          itemStyle: {
            color: '#00695C', // 深青色
            borderColor: '#fff',
            borderWidth: 2
          },
          lineStyle: {
            width: 4,
            color: '#00695C'
          },
          areaStyle: {
            color: new echarts.graphic.LinearGradient(0, 0, 0, 1, [
              { offset: 0, color: 'rgba(0, 105, 92, 0.2)' },
              { offset: 1, color: 'rgba(0, 105, 92, 0.02)' }
            ])
          },
          data: [100, 115, 138, 145, 168]
        },
        {
          name: '市场基准指数',
          type: 'line',
          smooth: true,
          symbol: 'none',
          lineStyle: {
            width: 2,
            type: 'dashed',
            color: '#B0BEC5' // 灰色
          },
          itemStyle: {
            color: '#B0BEC5'
          },
          data: [100, 108, 115, 112, 125]
        }
      ]
    };
    myChart.setOption(option);
  &lt;/script&gt;
&lt;/body&gt;
&lt;/html&gt;</t>
  </si>
  <si>
    <t>阐述品牌故事的核心要素，即如何通过情感共鸣来建立用户对品牌的忠诚度。</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</si>
  <si>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#F5F7F9;
      color: #2C3E50;
    }
    /* 布局容器 */
    .container {
      display: grid;
      grid-template-rows: 100px 1fr;
      height: 100%;
    }
    /* 头部样式 */
    header {
      background: linear-gradient(135deg, #1B4F72 0%, #2E86C1 100%); /* 深蓝绿渐变，非蓝紫 */
      color: white;
      padding: 0 60px;
      display: flex;
      align-items: center;
      justify-content: space-between;
      box-shadow: 0 4px 12px rgba(0,0,0,0.1);
      z-index: 10;
    }
    .header-text h1 {
      font-size: 36px;
      font-weight: 700;
      letter-spacing: 1px;
    }
    .header-text p {
      font-size: 18px;
      opacity: 0.9;
      margin-top: 4px;
      font-weight: 400;
    }
    .brand-icon {
      font-size: 40px;
      color: rgba(255,255,255,0.2);
    }
    /* 主要内容区域 */
    .main-content {
      display: grid;
      grid-template-columns: 45% 55%;
      padding: 50px 60px;
      gap: 50px;
    }
    /* 左侧：核心要素列表 */
    .elements-list {
      display: flex;
      flex-direction: column;
      justify-content: space-between;
      height: 100%;
    }
    .element-card {
      background: white;
      border-radius: 12px;
      padding: 20px 25px;
      display: flex;
      align-items: center;
      box-shadow: 0 4px 6px rgba(0,0,0,0.04);
      border-left: 6px solid #BDC3C7;
      position: relative;
    }
    .element-card.highlight {
      border-left-color: #E67E22; /* 橙色强调 */
      background: #FFFBF5;
    }
    .icon-box {
      width: 50px;
      height: 50px;
      background: #ECF0F1;
      border-radius: 50%;
      display: flex;
      align-items: center;
      justify-content: center;
      margin-right: 20px;
      font-size: 20px;
      color: #34495E;
    }
    .element-card.highlight .icon-box {
      background: #FDEBD0;
      color: #D35400;
    }
    .text-box h3 {
      font-size: 20px;
      font-weight: 700;
      margin-bottom: 4px;
    }
    .text-box p {
      font-size: 14px;
      color: #7F8C8D;
      line-height: 1.4;
    }
    /* 连接线 */
    .connector {
      height: 20px;
      width: 2px;
      background: #BDC3C7;
      margin-left: 50px; /* 对齐图标中心 */
      opacity: 0.5;
    }
    /* 右侧：图表区域 */
    .chart-panel {
      background: white;
      border-radius: 16px;
      padding: 30px;
      box-shadow: 0 10px 25px rgba(0,0,0,0.05);
      display: flex;
      flex-direction: column;
    }
    .chart-title {
      font-size: 20px;
      font-weight: 700;
      color: #2C3E50;
      margin-bottom: 10px;
      border-left: 4px solid #2E86C1;
      padding-left: 12px;
    }
    #loyalty-chart {
      flex: 1;
      width: 100%;
      min-height: 300px;
    }
    .insight-box {
      margin-top: 20px;
      background: #F4F6F7;
      padding: 15px 20px;
      border-radius: 8px;
      border: 1px solid #E5E8E8;
    }
    .insight-box p {
      font-size: 14px;
      color: #555;
      line-height: 1.5;
    }
    .insight-box strong {
      color: #E67E22;
    }
  &lt;/style&gt;
&lt;/head&gt;
&lt;body&gt;
&lt;div class="container"&gt;
  &lt;!-- 头部 --&gt;
  &lt;header&gt;
    &lt;div class="header-text"&gt;
      &lt;h1&gt;品牌故事的核心要素&lt;/h1&gt;
      &lt;p&gt;从功能满足到情感共鸣的进阶之路&lt;/p&gt;
    &lt;/div&gt;
    &lt;i class="fa-solid fa-fingerprint brand-icon"&gt;&lt;/i&gt;
  &lt;/header&gt;
  &lt;!-- 内容区 --&gt;
  &lt;div class="main-content"&gt;
    &lt;!-- 左侧：故事要素 --&gt;
    &lt;div class="elements-list"&gt;
      &lt;!-- 要素 1 --&gt;
      &lt;div class="element-card"&gt;
        &lt;div class="icon-box"&gt;&lt;i class="fa-solid fa-seedling"&gt;&lt;/i&gt;&lt;/div&gt;
        &lt;div class="text-box"&gt;
          &lt;h3&gt;品牌初心 (Origin)&lt;/h3&gt;
          &lt;p&gt;品牌诞生的原因与使命，建立信任的基础。&lt;/p&gt;
        &lt;/div&gt;
      &lt;/div&gt;
      &lt;div class="connector"&gt;&lt;/div&gt;
      &lt;!-- 要素 2 --&gt;
      &lt;div class="element-card"&gt;
        &lt;div class="icon-box"&gt;&lt;i class="fa-solid fa-mountain"&gt;&lt;/i&gt;&lt;/div&gt;
        &lt;div class="text-box"&gt;
          &lt;h3&gt;冲突与挑战 (Conflict)&lt;/h3&gt;
          &lt;p&gt;用户面临的痛点或市场现状的不足。&lt;/p&gt;
        &lt;/div&gt;
      &lt;/div&gt;
      &lt;div class="connector"&gt;&lt;/div&gt;
      &lt;!-- 要素 3 --&gt;
      &lt;div class="element-card"&gt;
        &lt;div class="icon-box"&gt;&lt;i class="fa-solid fa-lightbulb"&gt;&lt;/i&gt;&lt;/div&gt;
        &lt;div class="text-box"&gt;
          &lt;h3&gt;解决方案 (Resolution)&lt;/h3&gt;
          &lt;p&gt;产品如何独特地解决问题并创造价值。&lt;/p&gt;
        &lt;/div&gt;
      &lt;/div&gt;
      &lt;div class="connector"&gt;&lt;/div&gt;
      &lt;!-- 要素 4 (核心强调) --&gt;
      &lt;div class="element-card highlight"&gt;
        &lt;div class="icon-box"&gt;&lt;i class="fa-solid fa-heart"&gt;&lt;/i&gt;&lt;/div&gt;
        &lt;div class="text-box"&gt;
          &lt;h3&gt;情感共鸣 (Resonance)&lt;/h3&gt;
          &lt;p&gt;超越功能，触达用户价值观，形成终极忠诚。&lt;/p&gt;
        &lt;/div&gt;
      &lt;/div&gt;
    &lt;/div&gt;
    &lt;!-- 右侧：数据可视化 --&gt;
    &lt;div class="chart-panel"&gt;
      &lt;div class="chart-title"&gt;情感连接深度与品牌忠诚度 (LTV) 关系&lt;/div&gt;
      &lt;div id="loyalty-chart"&gt;&lt;/div&gt;
      &lt;div class="insight-box"&gt;
        &lt;p&gt;&lt;i class="fa-solid fa-circle-info" style="color: #2E86C1; margin-right: 8px;"&gt;&lt;/i&gt;&lt;strong&gt;关键洞察：&lt;/strong&gt; 当品牌故事从单纯的"功能陈述"上升到"情感共鸣"层面时，用户的品牌忠诚度与生命周期价值 (LTV) 呈指数级增长。&lt;/p&gt;
      &lt;/div&gt;
    &lt;/div&gt;
  &lt;/div&gt;
&lt;/div&gt;
&lt;script&gt;
  // 初始化 ECharts 图表
  var chartDom = document.getElementById('loyalty-chart');
  var myChart = echarts.init(chartDom);
  var option;
  option = {
    animation: false, // 严格禁止动画
    grid: {
      top: '15%',
      left: '3%',
      right: '4%',
      bottom: '3%',
      containLabel: true
    },
    xAxis: {
      type: 'category',
      boundaryGap: false,
      data: ['功能满足', '利益认同', '情感连接', '价值观共鸣'],
      axisLine: { lineStyle: { color: '#BDC3C7' } },
      axisLabel: { 
        color: '#7F8C8D',
        fontSize: 12,
        fontWeight: 'bold',
        margin: 15
      },
      axisTick: { show: false }
    },
    yAxis: {
      type: 'value',
      name: '用户忠诚度指数',
      nameTextStyle: { color: '#95A5A6', padding: [0, 0, 0, 20] },
      splitLine: { lineStyle: { type: 'dashed', color: '#ECF0F1' } },
      axisLabel: { show: false }
    },
    series: [
      {
        name: '忠诚度',
        type: 'line',
        smooth: true,
        symbol: 'circle',
        symbolSize: 10,
        itemStyle: {
          color: '#E67E22',
          borderColor: '#fff',
          borderWidth: 2
        },
        lineStyle: {
          width: 4,
          color: '#E67E22'
        },
        areaStyle: {
          color: new echarts.graphic.LinearGradient(0, 0, 0, 1, [
            { offset: 0, color: 'rgba(230, 126, 34, 0.3)' },
            { offset: 1, color: 'rgba(230, 126, 34, 0.0)' }
          ])
        },
        data: [20, 35, 65, 95],
        label: {
          show: true,
          position: 'top',
          formatter: '{c}',
          fontSize: 14,
          fontWeight: 'bold',
          color: '#D35400',
          backgroundColor: '#FDEBD0',
          padding: [4, 8],
          borderRadius: 4
        }
      }
    ]
  };
  myChart.setOption(option);
&lt;/script&gt;
&lt;/body&gt;
&lt;/html&gt;</t>
  </si>
  <si>
    <t>分析Z世代消费群体的心理特征，包括对个性化、体验感和社交属性的追求。</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</si>
  <si>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#f4f6f7;
        color: #2c3e50;
    }
    /* 背景装饰层 - 增加 overflow: hidden 防止超出边界 */
    .bg-layer {
        position: absolute;
        top: 0;
        left: 0;
        width: 100%;
        height: 100%;
        overflow: hidden;
        z-index: 0;
    }
    /* 背景装饰 - 调整位置避免文字重叠 */
    .bg-shape-1 {
        position: absolute;
        top: -180px;
        right: -180px;
        width: 500px;
        height: 500px;
        background: radial-gradient(circle, rgba(0, 184, 148, 0.08) 0%, rgba(255,255,255,0) 70%);
        border-radius: 50%;
    }
    .bg-shape-2 {
        position: absolute;
        bottom: -100px;
        left: -100px;
        width: 400px;
        height: 400px;
        background: radial-gradient(circle, rgba(255, 118, 117, 0.06) 0%, rgba(255,255,255,0) 70%);
        border-radius: 50%;
    }
    .container {
        position: relative;
        z-index: 1;
        width: 100%;
        height: 100%;
        /* 减小内边距以适应 720px 高度 */
        padding: 40px 60px;
        display: grid;
        grid-template-rows: auto 1fr;
        /* 减小垂直间距 */
        gap: 25px;
    }
    /* 头部样式 */
    header {
        border-bottom: 2px solid #e0e0e0;
        /* 减小头部底部内边距 */
        padding-bottom: 15px;
        display: flex;
        justify-content: space-between;
        align-items: flex-end;
    }
    h1 {
        /* 减小标题字号 */
        font-size: 36px;
        font-weight: 900;
        color: #2d3436;
        letter-spacing: -1px;
        line-height: 1.1;
    }
    h1 span {
        color: #00b894;
    }
    .subtitle {
        /* 减小副标题字号 */
        font-size: 16px;
        color: #636e72;
        font-weight: 500;
        margin-top: 4px;
    }
    /* 主内容区布局 */
    .main-content {
        display: grid;
        /* 调整列比例，给文字更多空间 */
        grid-template-columns: 1.3fr 1fr;
        /* 减小列间距 */
        gap: 30px;
        height: 100%;
        overflow: hidden; /* 防止内部溢出 */
    }
    /* 左侧：特征卡片 */
    .cards-container {
        display: flex;
        flex-direction: column;
        justify-content: space-between;
        height: 100%;
        /* 移除底部内边距 */
        padding-bottom: 0;
    }
    .card {
        background: #ffffff;
        border-radius: 16px;
        /* 减小卡片内边距 */
        padding: 20px 25px;
        box-shadow: 0 5px 15px rgba(0,0,0,0.04);
        display: flex;
        align-items: flex-start;
        gap: 20px;
        position: relative;
        overflow: hidden;
    }
    .card::before {
        content: '';
        position: absolute;
        left: 0;
        top: 0;
        bottom: 0;
        width: 6px;
    }
    .card.personalization::before { background-color: #ff7675; }
    .card.experience::before { background-color: #fdcb6e; }
    .card.social::before { background-color: #00b894; }
    .icon-box {
        /* 减小图标容器尺寸 */
        width: 48px;
        height: 48px;
        border-radius: 10px;
        display: flex;
        align-items: center;
        justify-content: center;
        font-size: 24px;
        flex-shrink: 0;
    }
    .card.personalization .icon-box { background: rgba(255, 118, 117, 0.1); color: #ff7675; }
    .card.experience .icon-box { background: rgba(253, 203, 110, 0.1); color: #e1b12c; }
    .card.social .icon-box { background: rgba(0, 184, 148, 0.1); color: #00b894; }
    .card-content h3 {
        /* 减小卡片标题字号 */
        font-size: 20px;
        margin-bottom: 5px;
        color: #2d3436;
    }
    .card-content p {
        /* 减小正文字号和行高 */
        font-size: 14px;
        color: #636e72;
        line-height: 1.4;
    }
    .tag {
        display: inline-block;
        font-size: 12px;
        font-weight: 700;
        padding: 3px 8px;
        border-radius: 4px;
        margin-top: 8px;
        background-color: #f1f2f6;
        color: #7f8c8d;
    }
    /* 右侧：图表区 */
    .chart-wrapper {
        background: #ffffff;
        border-radius: 20px;
        /* 减小图表区内边距 */
        padding: 25px;
        box-shadow: 0 10px 30px rgba(0,0,0,0.05);
        display: flex;
        flex-direction: column;
    }
    .chart-title {
        font-size: 18px;
        font-weight: 700;
        color: #2d3436;
        margin-bottom: 15px;
        border-left: 4px solid #2d3436;
        padding-left: 12px;
    }
    #radarChart {
        width: 100%;
        flex-grow: 1;
    }
    /* 底部数据摘要 */
    .stats-row {
        display: flex;
        justify-content: space-between;
        margin-top: 15px;
        padding-top: 15px;
        border-top: 1px solid #f1f2f6;
    }
    .stat-item {
        text-align: center;
    }
    .stat-value {
        /* 减小数值字号 */
        font-size: 24px;
        font-weight: 900;
        color: #2d3436;
    }
    .stat-label {
        font-size: 12px;
        color: #b2bec3;
        margin-top: 2px;
    }
  &lt;/style&gt;
&lt;/head&gt;
&lt;body&gt;
  &lt;!-- 添加背景层容器以裁剪溢出内容 --&gt;
  &lt;div class="bg-layer"&gt;
      &lt;div class="bg-shape-1"&gt;&lt;/div&gt;
      &lt;div class="bg-shape-2"&gt;&lt;/div&gt;
  &lt;/div&gt;
  &lt;div class="container"&gt;
    &lt;header&gt;
        &lt;div&gt;
            &lt;h1&gt;Z世代&lt;span&gt;消费心理&lt;/span&gt;洞察&lt;/h1&gt;
            &lt;div class="subtitle"&gt;Gen Z Consumer Psychology Analysis&lt;/div&gt;
        &lt;/div&gt;
        &lt;div style="text-align: right;"&gt;
            &lt;div style="font-size: 12px; color: #b2bec3;"&gt;REPORT 2024&lt;/div&gt;
            &lt;div style="font-size: 14px; font-weight: 700; color: #2d3436;"&gt;市场研究部&lt;/div&gt;
        &lt;/div&gt;
    &lt;/header&gt;
    &lt;div class="main-content"&gt;
        &lt;!-- 左侧：三大特征 --&gt;
        &lt;div class="cards-container"&gt;
            &lt;!-- 特征 1 --&gt;
            &lt;div class="card personalization"&gt;
                &lt;div class="icon-box"&gt;
                    &lt;i class="fa-solid fa-fingerprint"&gt;&lt;/i&gt;
                &lt;/div&gt;
                &lt;div class="card-content"&gt;
                    &lt;h3&gt;极致个性化&lt;/h3&gt;
                    &lt;p&gt;追求“悦己”消费，产品需具备独特的身份标签。拒绝千篇一律，倾向于定制化服务与小众品牌。&lt;/p&gt;
                    &lt;span class="tag"&gt;#自我表达&lt;/span&gt;
                    &lt;span class="tag"&gt;#定制服务&lt;/span&gt;
                &lt;/div&gt;
            &lt;/div&gt;
            &lt;!-- 特征 2 --&gt;
            &lt;div class="card experience"&gt;
                &lt;div class="icon-box"&gt;
                    &lt;i class="fa-solid fa-masks-theater"&gt;&lt;/i&gt;
                &lt;/div&gt;
                &lt;div class="card-content"&gt;
                    &lt;h3&gt;沉浸体验感&lt;/h3&gt;
                    &lt;p&gt;不仅为产品买单，更为“氛围”买单。注重购物过程中的情感交互、故事性以及全渠道的沉浸式体验。&lt;/p&gt;
                    &lt;span class="tag"&gt;#情绪价值&lt;/span&gt;
                    &lt;span class="tag"&gt;#场景消费&lt;/span&gt;
                &lt;/div&gt;
            &lt;/div&gt;
            &lt;!-- 特征 3 --&gt;
            &lt;div class="card social"&gt;
                &lt;div class="icon-box"&gt;
                    &lt;i class="fa-solid fa-users-rays"&gt;&lt;/i&gt;
                &lt;/div&gt;
                &lt;div class="card-content"&gt;
                    &lt;h3&gt;强社交属性&lt;/h3&gt;
                    &lt;p&gt;消费即社交。倾向于购买具有“成图率”和分享价值的产品，易受KOL/KOC影响，寻求圈层归属感。&lt;/p&gt;
                    &lt;span class="tag"&gt;#圈层文化&lt;/span&gt;
                    &lt;span class="tag"&gt;#种草经济&lt;/span&gt;
                &lt;/div&gt;
            &lt;/div&gt;
        &lt;/div&gt;
        &lt;!-- 右侧：数据可视化 --&gt;
        &lt;div class="chart-wrapper"&gt;
            &lt;div class="chart-title"&gt;消费驱动力画像对比&lt;/div&gt;
            &lt;div id="radarChart"&gt;&lt;/div&gt;
            &lt;div class="stats-row"&gt;
                &lt;div class="stat-item"&gt;
                    &lt;div class="stat-value" style="color: #ff7675;"&gt;68%&lt;/div&gt;
                    &lt;div class="stat-label"&gt;为兴趣买单&lt;/div&gt;
                &lt;/div&gt;
                &lt;div class="stat-item"&gt;
                    &lt;div class="stat-value" style="color: #e1b12c;"&gt;45%&lt;/div&gt;
                    &lt;div class="stat-label"&gt;注重颜值设计&lt;/div&gt;
                &lt;/div&gt;
                &lt;div class="stat-item"&gt;
                    &lt;div class="stat-value" style="color: #00b894;"&gt;72%&lt;/div&gt;
                    &lt;div class="stat-label"&gt;参考社交评价&lt;/div&gt;
                &lt;/div&gt;
            &lt;/div&gt;
        &lt;/div&gt;
    &lt;/div&gt;
  &lt;/div&gt;
  &lt;script src="https://cdnjs.cloudflare.com/ajax/libs/echarts/5.4.3/echarts.min.js"&gt;&lt;/script&gt;
  &lt;script&gt;
    var myChart = echarts.init(document.getElementById('radarChart'));
    var option = {
        animation: false,
        color: ['#00b894', '#b2bec3'],
        tooltip: {
            trigger: 'item'
        },
        legend: {
            data: ['Z世代 (Gen Z)', '传统消费者'],
            bottom: 0,
            icon: 'circle',
            itemGap: 15,
            textStyle: {
                color: '#636e72',
                fontSize: 11
            }
        },
        radar: {
            indicator: [
                { name: '个性化需求', max: 100 },
                { name: '体验/服务', max: 100 },
                { name: '社交分享欲', max: 100 },
                { name: '价格敏感度', max: 100 },
                { name: '品牌忠诚度', max: 100 },
                { name: '功能实用性', max: 100 }
            ],
            radius: '60%', // 稍微减小半径以适应高度
            center: ['50%', '45%'],
            splitNumber: 4,
            axisName: {
                color: '#2d3436',
                fontWeight: 'bold',
                fontSize: 11
            },
            splitArea: {
                areaStyle: {
                    color: ['#f8f9fa', '#ffffff']
                }
            },
            axisLine: {
                lineStyle: {
                    color: '#dfe6e9'
                }
            },
            splitLine: {
                lineStyle: {
                    color: '#dfe6e9'
                }
            }
        },
        series: [
            {
                name: '消费心理对比',
                type: 'radar',
                data: [
                    {
                        value: [95, 90, 88, 60, 45, 55],
                        name: 'Z世代 (Gen Z)',
                        areaStyle: {
                            color: 'rgba(0, 184, 148, 0.2)'
                        },
                        lineStyle: {
                            width: 3
                        },
                        symbol: 'circle',
                        symbolSize: 6
                    },
                    {
                        value: [50, 60, 40, 85, 80, 90],
                        name: '传统消费者',
                        areaStyle: {
                            color: 'rgba(178, 190, 195, 0.1)'
                        },
                        lineStyle: {
                            type: 'dashed',
                            width: 2
                        },
                        symbol: 'none'
                    }
                ]
            }
        ]
    };
    myChart.setOption(option);
  &lt;/script&gt;
&lt;/body&gt;
&lt;/html&gt;</t>
  </si>
  <si>
    <t>详细介绍敏捷项目管理中‘Scrum’框架的角色分工、会议流程和工件。</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</si>
  <si>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:root {
      --bg-color: #f0f2f5;
      --card-bg: #ffffff;
      --text-main: #1f2937;
      --text-sub: #6b7280;
      /* Color Palette */
      --col-roles: #059669;    /* Emerald Green */
      --col-roles-bg: #ecfdf5;
      --col-events: #d97706;   /* Amber/Orange */
      --col-events-bg: #fffbeb;
      --col-artifacts: #4b5563; /* Cool Grey */
      --col-artifacts-bg: #f3f4f6;
    }
    * { margin: 0; padding: 0; box-sizing: border-box; }
    html, body { 
      width: 1280px; 
      height: 720px; 
      overflow: hidden; 
      font-family: 'Noto Sans SC', sans-serif; 
      background-color: var(--bg-color);
      color: var(--text-main);
    }
    /* Layout Structure */
    .container {
      display: flex;
      flex-direction: column;
      height: 100%;
      padding: 24px 48px; /* 减少内边距以适应高度 */
    }
    /* Header */
    header {
      display: flex;
      justify-content: space-between;
      align-items: center;
      margin-bottom: 20px; /* 减少底部边距 */
      padding-bottom: 12px; /* 减少底部内边距 */
      border-bottom: 2px solid #e5e7eb;
      flex-shrink: 0;
    }
    .title-group h1 {
      font-size: 32px; /* 缩小标题字体 */
      font-weight: 900;
      color: #111827;
      letter-spacing: -0.5px;
      margin-bottom: 4px;
    }
    .title-group p {
      font-size: 14px; /* 缩小副标题字体 */
      color: var(--text-sub);
      font-weight: 500;
    }
    .header-icon {
      font-size: 28px; /* 缩小图标 */
      color: #9ca3af;
    }
    /* Main Content Grid */
    .content-grid {
      display: grid;
      grid-template-columns: 1fr 1fr 1fr;
      gap: 24px; /* 稍微减小间距 */
      flex: 1;
      min-height: 0; /* 防止 Grid 溢出 Flex 容器 */
    }
    /* Card Styles */
    .card {
      background: var(--card-bg);
      border-radius: 12px;
      padding: 20px; /* 减少卡片内边距 */
      box-shadow: 0 4px 6px -1px rgba(0, 0, 0, 0.05), 0 2px 4px -1px rgba(0, 0, 0, 0.03);
      display: flex;
      flex-direction: column;
      position: relative;
      overflow: hidden;
      border-top: 5px solid transparent;
    }
    .card-header {
      display: flex;
      align-items: center;
      margin-bottom: 16px; /* 减少头部间距 */
      flex-shrink: 0;
    }
    .icon-box {
      width: 44px; /* 缩小图标容器 */
      height: 44px;
      border-radius: 10px;
      display: flex;
      align-items: center;
      justify-content: center;
      font-size: 20px;
      margin-right: 12px;
    }
    .card-title {
      font-size: 20px; /* 缩小卡片标题 */
      font-weight: 700;
      line-height: 1.2;
    }
    .card-subtitle {
      font-size: 12px;
      color: var(--text-sub);
      margin-top: 2px;
    }
    /* Specific Card Themes */
    .card.roles { border-color: var(--col-roles); }
    .card.roles .icon-box { background-color: var(--col-roles-bg); color: var(--col-roles); }
    .card.roles .card-title { color: var(--col-roles); }
    .card.events { border-color: var(--col-events); }
    .card.events .icon-box { background-color: var(--col-events-bg); color: var(--col-events); }
    .card.events .card-title { color: var(--col-events); }
    .card.artifacts { border-color: var(--col-artifacts); }
    .card.artifacts .icon-box { background-color: var(--col-artifacts-bg); color: var(--col-artifacts); }
    .card.artifacts .card-title { color: var(--col-artifacts); }
    /* List Styles */
    .item-list {
      list-style: none;
      display: flex;
      flex-direction: column;
      gap: 12px; /* 减少列表项间距 */
      overflow-y: auto; /* 允许内容过多时内部滚动，虽然我们尽量避免 */
    }
    .item {
      display: flex;
      align-items: flex-start;
    }
    .item-icon {
      margin-top: 3px;
      margin-right: 10px;
      font-size: 14px;
      width: 16px;
      text-align: center;
      flex-shrink: 0;
    }
    .roles .item-icon { color: var(--col-roles); }
    .events .item-icon { color: var(--col-events); }
    .artifacts .item-icon { color: var(--col-artifacts); }
    .item-content h3 {
      font-size: 15px; /* 缩小列表标题 */
      font-weight: 700;
      color: #374151;
      margin-bottom: 2px;
    }
    .item-content p {
      font-size: 12px; /* 缩小正文 */
      color: #6b7280;
      line-height: 1.35;
    }
    /* Footer */
    .footer {
      margin-top: 12px; /* 减少顶部边距 */
      display: flex;
      justify-content: flex-end;
      align-items: center;
      font-size: 11px;
      color: #9ca3af;
      font-weight: 500;
      flex-shrink: 0;
    }
    .tag {
      background: #e5e7eb;
      padding: 3px 10px;
      border-radius: 12px;
      margin-left: 10px;
      color: #4b5563;
    }
  &lt;/style&gt;
&lt;/head&gt;
&lt;body&gt;
  &lt;div class="container"&gt;
    &lt;!-- Header --&gt;
    &lt;header&gt;
      &lt;div class="title-group"&gt;
        &lt;h1&gt;Scrum 敏捷框架概览&lt;/h1&gt;
        &lt;p&gt;核心要素：3个角色 · 5个事件 · 3个工件&lt;/p&gt;
      &lt;/div&gt;
      &lt;div class="header-icon"&gt;
        &lt;i class="fa-solid fa-project-diagram"&gt;&lt;/i&gt;
      &lt;/div&gt;
    &lt;/header&gt;
    &lt;!-- Main Content --&gt;
    &lt;div class="content-grid"&gt;
      &lt;!-- Column 1: Roles --&gt;
      &lt;div class="card roles"&gt;
        &lt;div class="card-header"&gt;
          &lt;div class="icon-box"&gt;
            &lt;i class="fa-solid fa-users"&gt;&lt;/i&gt;
          &lt;/div&gt;
          &lt;div&gt;
            &lt;div class="card-title"&gt;3 Roles&lt;/div&gt;
            &lt;div class="card-subtitle"&gt;核心角色与职责&lt;/div&gt;
          &lt;/div&gt;
        &lt;/div&gt;
        &lt;ul class="item-list"&gt;
          &lt;li class="item"&gt;
            &lt;div class="item-icon"&gt;&lt;i class="fa-solid fa-user-tie"&gt;&lt;/i&gt;&lt;/div&gt;
            &lt;div class="item-content"&gt;
              &lt;h3&gt;Product Owner (PO)&lt;/h3&gt;
              &lt;p&gt;定义产品愿景，管理 Product Backlog，对产品价值最大化负责。&lt;/p&gt;
            &lt;/div&gt;
          &lt;/li&gt;
          &lt;li class="item"&gt;
            &lt;div class="item-icon"&gt;&lt;i class="fa-solid fa-user-shield"&gt;&lt;/i&gt;&lt;/div&gt;
            &lt;div class="item-content"&gt;
              &lt;h3&gt;Scrum Master (SM)&lt;/h3&gt;
              &lt;p&gt;敏捷教练，移除障碍，确保团队遵循 Scrum 理论与实践。&lt;/p&gt;
            &lt;/div&gt;
          &lt;/li&gt;
          &lt;li class="item"&gt;
            &lt;div class="item-icon"&gt;&lt;i class="fa-solid fa-code"&gt;&lt;/i&gt;&lt;/div&gt;
            &lt;div class="item-content"&gt;
              &lt;h3&gt;Developers&lt;/h3&gt;
              &lt;p&gt;自组织、跨职能团队，负责在 Sprint 内交付高质量的增量。&lt;/p&gt;
            &lt;/div&gt;
          &lt;/li&gt;
        &lt;/ul&gt;
      &lt;/div&gt;
      &lt;!-- Column 2: Events --&gt;
      &lt;div class="card events"&gt;
        &lt;div class="card-header"&gt;
          &lt;div class="icon-box"&gt;
            &lt;i class="fa-solid fa-rotate"&gt;&lt;/i&gt;
          &lt;/div&gt;
          &lt;div&gt;
            &lt;div class="card-title"&gt;5 Events&lt;/div&gt;
            &lt;div class="card-subtitle"&gt;会议与时间盒&lt;/div&gt;
          &lt;/div&gt;
        &lt;/div&gt;
        &lt;ul class="item-list"&gt;
          &lt;li class="item"&gt;
            &lt;div class="item-icon"&gt;&lt;i class="fa-solid fa-infinity"&gt;&lt;/i&gt;&lt;/div&gt;
            &lt;div class="item-content"&gt;
              &lt;h3&gt;The Sprint&lt;/h3&gt;
              &lt;p&gt;核心容器，通常为1-4周，包含其他所有事件。&lt;/p&gt;
            &lt;/div&gt;
          &lt;/li&gt;
          &lt;li class="item"&gt;
            &lt;div class="item-icon"&gt;&lt;i class="fa-solid fa-calendar-check"&gt;&lt;/i&gt;&lt;/div&gt;
            &lt;div class="item-content"&gt;
              &lt;h3&gt;Sprint Planning&lt;/h3&gt;
              &lt;p&gt;计划会议，确定“做什么”以及“怎么做”。&lt;/p&gt;
            &lt;/div&gt;
          &lt;/li&gt;
          &lt;li class="item"&gt;
            &lt;div class="item-icon"&gt;&lt;i class="fa-solid fa-clock"&gt;&lt;/i&gt;&lt;/div&gt;
            &lt;div class="item-content"&gt;
              &lt;h3&gt;Daily Scrum&lt;/h3&gt;
              &lt;p&gt;每日站会，15分钟，同步进度，调整当日计划。&lt;/p&gt;
            &lt;/div&gt;
          &lt;/li&gt;
          &lt;li class="item"&gt;
            &lt;div class="item-icon"&gt;&lt;i class="fa-solid fa-magnifying-glass-chart"&gt;&lt;/i&gt;&lt;/div&gt;
            &lt;div class="item-content"&gt;
              &lt;h3&gt;Sprint Review&lt;/h3&gt;
              &lt;p&gt;评审会议，展示增量，收集反馈。&lt;/p&gt;
            &lt;/div&gt;
          &lt;/li&gt;
          &lt;li class="item"&gt;
            &lt;div class="item-icon"&gt;&lt;i class="fa-solid fa-comments"&gt;&lt;/i&gt;&lt;/div&gt;
            &lt;div class="item-content"&gt;
              &lt;h3&gt;Sprint Retrospective&lt;/h3&gt;
              &lt;p&gt;回顾会议，反思过程，制定改进计划。&lt;/p&gt;
            &lt;/div&gt;
          &lt;/li&gt;
        &lt;/ul&gt;
      &lt;/div&gt;
      &lt;!-- Column 3: Artifacts --&gt;
      &lt;div class="card artifacts"&gt;
        &lt;div class="card-header"&gt;
          &lt;div class="icon-box"&gt;
            &lt;i class="fa-solid fa-layer-group"&gt;&lt;/i&gt;
          &lt;/div&gt;
          &lt;div&gt;
            &lt;div class="card-title"&gt;3 Artifacts&lt;/div&gt;
            &lt;div class="card-subtitle"&gt;工件与承诺&lt;/div&gt;
          &lt;/div&gt;
        &lt;/div&gt;
        &lt;ul class="item-list"&gt;
          &lt;li class="item"&gt;
            &lt;div class="item-icon"&gt;&lt;i class="fa-solid fa-list-ol"&gt;&lt;/i&gt;&lt;/div&gt;
            &lt;div class="item-content"&gt;
              &lt;h3&gt;Product Backlog&lt;/h3&gt;
              &lt;p&gt;有序的需求列表，产品的唯一需求源。&lt;br&gt;&lt;strong&gt;承诺：产品目标&lt;/strong&gt;&lt;/p&gt;
            &lt;/div&gt;
          &lt;/li&gt;
          &lt;li class="item"&gt;
            &lt;div class="item-icon"&gt;&lt;i class="fa-solid fa-clipboard-list"&gt;&lt;/i&gt;&lt;/div&gt;
            &lt;div class="item-content"&gt;
              &lt;h3&gt;Sprint Backlog&lt;/h3&gt;
              &lt;p&gt;选定的待办事项及交付计划。&lt;br&gt;&lt;strong&gt;承诺：Sprint 目标&lt;/strong&gt;&lt;/p&gt;
            &lt;/div&gt;
          &lt;/li&gt;
          &lt;li class="item"&gt;
            &lt;div class="item-icon"&gt;&lt;i class="fa-solid fa-box-open"&gt;&lt;/i&gt;&lt;/div&gt;
            &lt;div class="item-content"&gt;
              &lt;h3&gt;Increment&lt;/h3&gt;
              &lt;p&gt;完成的、可用的产品增量。&lt;br&gt;&lt;strong&gt;承诺：完成定义 (DoD)&lt;/strong&gt;&lt;/p&gt;
            &lt;/div&gt;
          &lt;/li&gt;
        &lt;/ul&gt;
      &lt;/div&gt;
    &lt;/div&gt;
    &lt;!-- Footer --&gt;
    &lt;div class="footer"&gt;
      &lt;span&gt;Agile Project Management Series&lt;/span&gt;
      &lt;span class="tag"&gt;Scrum Guide 2020&lt;/span&gt;
    &lt;/div&gt;
  &lt;/div&gt;
&lt;/body&gt;
&lt;/html&gt;</t>
  </si>
  <si>
    <t>探讨短视频营销的兴起原因，以及它如何改变了用户获取信息的方式。</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</si>
  <si>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#F5F7FA;
      color: #2D3436;
    }
    /* 主容器 */
    .slide-container {
      width: 100%;
      height: 100%;
      /* 调整内边距以适应内容 */
      padding: 40px 60px;
      display: flex;
      flex-direction: column;
      background: linear-gradient(135deg, #ffffff 0%, #f0f2f5 100%);
      position: relative;
      /* 关键修复：隐藏溢出的装饰元素 */
      overflow: hidden;
    }
    /* 装饰元素 */
    .decor-circle {
      position: absolute;
      border-radius: 50%;
      z-index: 0;
    }
    .decor-1 {
      width: 400px;
      height: 400px;
      background: rgba(0, 184, 148, 0.03);
      top: -100px;
      right: -50px;
    }
    .decor-2 {
      width: 200px;
      height: 200px;
      background: rgba(255, 118, 117, 0.05);
      bottom: 50px;
      left: -50px;
    }
    /* 标题区域 */
    .header {
      z-index: 1;
      /* 减少底部间距 */
      margin-bottom: 30px;
      border-left: 8px solid #00B894;
      padding-left: 24px;
    }
    .header h1 {
      /* 稍微减小字体大小 */
      font-size: 42px;
      font-weight: 900;
      color: #2D3436;
      line-height: 1.2;
      margin-bottom: 8px;
    }
    .header p {
      font-size: 18px;
      color: #636E72;
      font-weight: 500;
    }
    /* 内容布局 */
    .content-grid {
      display: grid;
      grid-template-columns: 1fr 1.2fr;
      /* 减少列间距 */
      gap: 40px;
      flex: 1;
      z-index: 1;
      min-height: 0; /* 防止 grid 溢出 */
    }
    /* 左侧：兴起原因卡片 */
    .left-panel {
      display: flex;
      flex-direction: column;
      /* 改为 flex-start 避免被拉伸 */
      justify-content: flex-start;
    }
    .reason-card {
      background: #FFFFFF;
      /* 减少卡片内边距 */
      padding: 20px;
      border-radius: 16px;
      box-shadow: 0 10px 20px rgba(0,0,0,0.04);
      display: flex;
      align-items: flex-start;
      /* 减少卡片间距 */
      margin-bottom: 16px;
      border: 1px solid rgba(0,0,0,0.02);
    }
    .reason-card:last-child {
      margin-bottom: 0;
    }
    .icon-box {
      width: 48px;
      height: 48px;
      background: rgba(0, 184, 148, 0.1);
      border-radius: 12px;
      display: flex;
      align-items: center;
      justify-content: center;
      margin-right: 16px;
      flex-shrink: 0;
    }
    .icon-box i {
      font-size: 20px;
      color: #00B894;
    }
    .card-content h3 {
      font-size: 18px;
      font-weight: 700;
      margin-bottom: 4px;
      color: #2D3436;
    }
    .card-content p {
      font-size: 14px;
      color: #636E72;
      line-height: 1.4;
    }
    /* 右侧：数据与变革 */
    .right-panel {
      display: flex;
      flex-direction: column;
      /* 减少面板间距 */
      gap: 20px;
    }
    .chart-container {
      background: #FFFFFF;
      border-radius: 16px;
      padding: 20px;
      box-shadow: 0 10px 20px rgba(0,0,0,0.04);
      /* 固定高度或自适应 */
      flex: 0 0 auto;
      position: relative;
    }
    .chart-title {
      font-size: 16px;
      font-weight: 700;
      color: #2D3436;
      margin-bottom: 10px;
      padding-left: 5px;
    }
    #main-chart {
      width: 100%;
      /* 减小图表高度以适应页面 */
      height: 220px;
    }
    .impact-box {
      flex: 1;
      background: linear-gradient(135deg, #2D3436 0%, #4a5558 100%);
      border-radius: 16px;
      padding: 25px;
      color: #FFFFFF;
      display: flex;
      flex-direction: column;
      justify-content: center;
      position: relative;
      overflow: hidden;
    }
    .impact-box::after {
      content: '\f05a';
      font-family: "Font Awesome 6 Free";
      font-weight: 900;
      position: absolute;
      right: -20px;
      bottom: -20px;
      font-size: 100px;
      color: rgba(255,255,255,0.05);
    }
    .impact-title {
      font-size: 14px;
      text-transform: uppercase;
      letter-spacing: 1px;
      color: #00B894;
      margin-bottom: 8px;
      font-weight: 700;
    }
    .impact-text {
      font-size: 20px;
      font-weight: 700;
      line-height: 1.4;
    }
    .highlight {
      color: #FF7675;
    }
  &lt;/style&gt;
&lt;/head&gt;
&lt;body&gt;
  &lt;div class="slide-container"&gt;
    &lt;!-- 背景装饰 --&gt;
    &lt;div class="decor-circle decor-1"&gt;&lt;/div&gt;
    &lt;div class="decor-circle decor-2"&gt;&lt;/div&gt;
    &lt;!-- 头部 --&gt;
    &lt;div class="header"&gt;
      &lt;h1&gt;短视频营销的兴起&lt;/h1&gt;
      &lt;p&gt;重塑用户注意力与信息获取方式的根本性变革&lt;/p&gt;
    &lt;/div&gt;
    &lt;!-- 主要内容网格 --&gt;
    &lt;div class="content-grid"&gt;
      &lt;!-- 左侧：兴起原因 --&gt;
      &lt;div class="left-panel"&gt;
        &lt;div class="reason-card"&gt;
          &lt;div class="icon-box"&gt;
            &lt;i class="fa-solid fa-hourglass-half"&gt;&lt;/i&gt;
          &lt;/div&gt;
          &lt;div class="card-content"&gt;
            &lt;h3&gt;碎片化时间的完美填充&lt;/h3&gt;
            &lt;p&gt;适应现代快节奏生活，利用通勤、等待等零散时间，提供即时满足感。&lt;/p&gt;
          &lt;/div&gt;
        &lt;/div&gt;
        &lt;div class="reason-card"&gt;
          &lt;div class="icon-box"&gt;
            &lt;i class="fa-solid fa-brain"&gt;&lt;/i&gt;
          &lt;/div&gt;
          &lt;div class="card-content"&gt;
            &lt;h3&gt;低认知负担与视觉刺激&lt;/h3&gt;
            &lt;p&gt;相比图文，动态视频更易于大脑处理，高密度的视觉信息带来更强的沉浸感。&lt;/p&gt;
          &lt;/div&gt;
        &lt;/div&gt;
        &lt;div class="reason-card"&gt;
          &lt;div class="icon-box"&gt;
            &lt;i class="fa-solid fa-bullseye"&gt;&lt;/i&gt;
          &lt;/div&gt;
          &lt;div class="card-content"&gt;
            &lt;h3&gt;算法驱动的精准投喂&lt;/h3&gt;
            &lt;p&gt;基于用户兴趣的智能推荐机制，打破信息茧房，实现极高的用户粘性。&lt;/p&gt;
          &lt;/div&gt;
        &lt;/div&gt;
      &lt;/div&gt;
      &lt;!-- 右侧：数据可视化与结论 --&gt;
      &lt;div class="right-panel"&gt;
        &lt;!-- ECharts 图表 --&gt;
        &lt;div class="chart-container"&gt;
          &lt;div class="chart-title"&gt;用户日均媒介使用时长趋势 (2019-2023)&lt;/div&gt;
          &lt;div id="main-chart"&gt;&lt;/div&gt;
        &lt;/div&gt;
        &lt;!-- 核心变革结论 --&gt;
        &lt;div class="impact-box"&gt;
          &lt;div class="impact-title"&gt;信息获取方式变革&lt;/div&gt;
          &lt;div class="impact-text"&gt;
            从传统的&lt;span class="highlight"&gt;「人找信息」&lt;/span&gt;主动搜索模式&lt;br&gt;
            转变为&lt;span class="highlight"&gt;「信息找人」&lt;/span&gt;的被动接收模式
          &lt;/div&gt;
        &lt;/div&gt;
      &lt;/div&gt;
    &lt;/div&gt;
  &lt;/div&gt;
  &lt;script&gt;
    // 初始化 ECharts
    var chartDom = document.getElementById('main-chart');
    var myChart = echarts.init(chartDom);
    var option;
    option = {
      animation: false, // 严格禁止动画
      color: ['#00B894', '#FF7675', '#B2BEC3'],
      tooltip: {
        trigger: 'axis'
      },
      legend: {
        data: ['短视频', '即时通讯', '在线阅读'],
        bottom: 0,
        icon: 'circle',
        itemWidth: 8,
        itemHeight: 8,
        textStyle: {
          color: '#636E72',
          fontSize: 11
        }
      },
      grid: {
        top: '10%',
        left: '3%',
        right: '4%',
        bottom: '12%',
        containLabel: true
      },
      xAxis: {
        type: 'category',
        boundaryGap: false,
        data: ['2019', '2020', '2021', '2022', '2023'],
        axisLine: { show: false },
        axisTick: { show: false },
        axisLabel: { color: '#636E72', fontSize: 11 }
      },
      yAxis: {
        type: 'value',
        name: '时长占比 (%)',
        nameTextStyle: { fontSize: 11 },
        splitLine: {
          lineStyle: {
            type: 'dashed',
            color: '#E0E0E0'
          }
        },
        axisLabel: { color: '#636E72', fontSize: 11 }
      },
      series: [
        {
          name: '短视频',
          type: 'line',
          smooth: true,
          lineStyle: { width: 3 },
          symbolSize: 6,
          areaStyle: {
            color: new echarts.graphic.LinearGradient(0, 0, 0, 1, [
              { offset: 0, color: 'rgba(0, 184, 148, 0.3)' },
              { offset: 1, color: 'rgba(0, 184, 148, 0.01)' }
            ])
          },
          data: [15.2, 20.5, 25.8, 28.5, 32.1]
        },
        {
          name: '即时通讯',
          type: 'line',
          smooth: true,
          lineStyle: { width: 2, type: 'dashed' },
          symbol: 'none',
          data: [30.5, 29.8, 28.5, 27.2, 26.5]
        },
        {
          name: '在线阅读',
          type: 'line',
          smooth: true,
          lineStyle: { width: 2 },
          symbol: 'none',
          data: [10.5, 9.2, 8.1, 7.5, 6.8]
        }
      ]
    };
    myChart.setOption(option);
  &lt;/script&gt;
&lt;/body&gt;
&lt;/html&gt;</t>
  </si>
  <si>
    <t>阐述知识管理在组织内部的作用，即如何通过知识共享来提升团队整体能力。</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</si>
  <si>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#f8fafc;
      color: #334155;
      position: relative;
    }
    /* 背景装饰容器：修复元素超出边界问题 */
    .bg-wrapper {
      position: absolute;
      top: 0;
      left: 0;
      width: 100%;
      height: 100%;
      overflow: hidden;
      z-index: -1;
      pointer-events: none;
    }
    .bg-shape {
      position: absolute;
      top: -100px;
      right: -100px;
      width: 600px;
      height: 600px;
      background: linear-gradient(135deg, #ccfbf1 0%, #f0fdfa 100%);
      border-radius: 50%;
      opacity: 0.6;
    }
    .bg-shape-2 {
      position: absolute;
      bottom: -50px;
      left: -50px;
      width: 400px;
      height: 400px;
      background: #f1f5f9;
      border-radius: 50%;
    }
    /* 主容器：调整内边距以适应高度 */
    .container {
      width: 100%;
      height: 100%;
      padding: 40px 60px; /* 减少 Padding */
      display: flex;
      flex-direction: column;
    }
    /* 头部：紧凑布局 */
    .header {
      margin-bottom: 25px; /* 减少 Margin */
      position: relative;
    }
    .header::after {
      content: '';
      position: absolute;
      left: 0;
      bottom: -10px;
      width: 80px;
      height: 6px;
      background-color: #0f766e;
      border-radius: 3px;
    }
    .title {
      font-size: 40px; /* 减小字号 */
      font-weight: 900;
      color: #0f766e;
      letter-spacing: -1px;
      margin-bottom: 4px;
      line-height: 1.2;
    }
    .subtitle {
      font-size: 20px; /* 减小字号 */
      font-weight: 500;
      color: #64748b;
    }
    /* 内容区域布局 */
    .content-grid {
      display: grid;
      grid-template-columns: 1fr 1fr;
      gap: 40px; /* 减少间距 */
      flex: 1;
      height: 100%;
      min-height: 0; /* 防止 Grid 溢出 */
    }
    /* 左侧：图表区域 */
    .chart-section {
      background: white;
      border-radius: 24px;
      padding: 24px; /* 减少 Padding */
      box-shadow: 0 10px 30px rgba(0,0,0,0.04);
      display: flex;
      flex-direction: column;
      border: 1px solid #e2e8f0;
    }
    .chart-title {
      font-size: 18px;
      font-weight: 700;
      color: #1e293b;
      margin-bottom: 15px;
      display: flex;
      align-items: center;
      gap: 10px;
    }
    #mainChart {
      width: 100%;
      flex: 1;
    }
    /* 右侧：卡片区域 */
    .cards-section {
      display: flex;
      flex-direction: column;
      justify-content: space-between;
      gap: 16px; /* 减少间距 */
    }
    .info-card {
      background: white;
      border-radius: 16px;
      padding: 20px; /* 减少 Padding */
      display: flex;
      align-items: flex-start;
      gap: 16px; /* 减少间距 */
      box-shadow: 0 4px 6px -1px rgba(0, 0, 0, 0.02), 0 2px 4px -1px rgba(0, 0, 0, 0.02);
      border-left: 5px solid transparent;
      transition: none;
    }
    .info-card.accent-1 { border-left-color: #0d9488; }
    .info-card.accent-2 { border-left-color: #f59e0b; }
    .info-card.accent-3 { border-left-color: #0ea5e9; }
    .icon-box {
      width: 52px; /* 减小图标盒子 */
      height: 52px;
      border-radius: 12px;
      display: flex;
      align-items: center;
      justify-content: center;
      font-size: 22px;
      flex-shrink: 0;
    }
    .accent-1 .icon-box { background-color: #f0fdfa; color: #0d9488; }
    .accent-2 .icon-box { background-color: #fffbeb; color: #d97706; }
    .accent-3 .icon-box { background-color: #f0f9ff; color: #0284c7; }
    .card-content h3 {
      font-size: 18px; /* 减小字号 */
      font-weight: 700;
      color: #1e293b;
      margin-bottom: 4px;
      line-height: 1.3;
    }
    .card-content p {
      font-size: 14px; /* 减小字号 */
      color: #64748b;
      line-height: 1.5;
    }
    /* 底部标签 */
    .footer-tag {
      position: absolute;
      bottom: 25px; /* 调整位置 */
      right: 60px;
      font-size: 13px;
      color: #94a3b8;
      font-weight: 500;
      display: flex;
      align-items: center;
      gap: 8px;
    }
  &lt;/style&gt;
&lt;/head&gt;
&lt;body&gt;
  &lt;!-- 修复背景溢出：使用 wrapper 包裹并裁剪 --&gt;
  &lt;div class="bg-wrapper"&gt;
    &lt;div class="bg-shape"&gt;&lt;/div&gt;
    &lt;div class="bg-shape-2"&gt;&lt;/div&gt;
  &lt;/div&gt;
  &lt;div class="container"&gt;
    &lt;header class="header"&gt;
      &lt;h1 class="title"&gt;知识管理：驱动组织效能升级&lt;/h1&gt;
      &lt;p class="subtitle"&gt;从个人经验到团队智慧的转化路径&lt;/p&gt;
    &lt;/header&gt;
    &lt;div class="content-grid"&gt;
      &lt;!-- 左侧图表 --&gt;
      &lt;div class="chart-section"&gt;
        &lt;div class="chart-title"&gt;
          &lt;i class="fa-solid fa-chart-line" style="color: #0f766e;"&gt;&lt;/i&gt;
          团队能力增长模型对比
        &lt;/div&gt;
        &lt;div id="mainChart"&gt;&lt;/div&gt;
      &lt;/div&gt;
      &lt;!-- 右侧关键点 --&gt;
      &lt;div class="cards-section"&gt;
        &lt;!-- 卡片 1 --&gt;
        &lt;div class="info-card accent-1"&gt;
          &lt;div class="icon-box"&gt;
            &lt;i class="fa-solid fa-database"&gt;&lt;/i&gt;
          &lt;/div&gt;
          &lt;div class="card-content"&gt;
            &lt;h3&gt;资产沉淀与复用&lt;/h3&gt;
            &lt;p&gt;将隐性知识显性化，构建组织智库。减少重复造轮子，使最佳实践成为团队标准，降低试错成本。&lt;/p&gt;
          &lt;/div&gt;
        &lt;/div&gt;
        &lt;!-- 卡片 2 --&gt;
        &lt;div class="info-card accent-2"&gt;
          &lt;div class="icon-box"&gt;
            &lt;i class="fa-solid fa-rocket"&gt;&lt;/i&gt;
          &lt;/div&gt;
          &lt;div class="card-content"&gt;
            &lt;h3&gt;加速人才培养&lt;/h3&gt;
            &lt;p&gt;完善的知识体系可缩短新员工 40% 的适应期。通过结构化文档与案例库，实现经验的快速复制。&lt;/p&gt;
          &lt;/div&gt;
        &lt;/div&gt;
        &lt;!-- 卡片 3 --&gt;
        &lt;div class="info-card accent-3"&gt;
          &lt;div class="icon-box"&gt;
            &lt;i class="fa-solid fa-users-viewfinder"&gt;&lt;/i&gt;
          &lt;/div&gt;
          &lt;div class="card-content"&gt;
            &lt;h3&gt;打破孤岛，协同创新&lt;/h3&gt;
            &lt;p&gt;促进跨部门信息流动，消除信息壁垒。在共享中激发创意，通过多元视角的碰撞产生新的解决方案。&lt;/p&gt;
          &lt;/div&gt;
        &lt;/div&gt;
      &lt;/div&gt;
    &lt;/div&gt;
    &lt;div class="footer-tag"&gt;
      &lt;i class="fa-solid fa-layer-group"&gt;&lt;/i&gt; 组织发展与效能部
    &lt;/div&gt;
  &lt;/div&gt;
  &lt;script src="https://cdnjs.cloudflare.com/ajax/libs/echarts/5.4.3/echarts.min.js"&gt;&lt;/script&gt;
  &lt;script&gt;
    var chartDom = document.getElementById('mainChart');
    var myChart = echarts.init(chartDom);
    var option;
    option = {
      animation: false,
      grid: {
        top: '12%',
        left: '2%',
        right: '5%',
        bottom: '8%',
        containLabel: true
      },
      tooltip: {
        trigger: 'axis'
      },
      legend: {
        data: ['无知识管理', '实施知识管理'],
        bottom: 0,
        itemWidth: 10,
        itemHeight: 10,
        icon: 'circle',
        textStyle: {
          fontFamily: 'Noto Sans SC',
          color: '#64748b',
          fontSize: 12
        }
      },
      xAxis: {
        type: 'category',
        boundaryGap: false,
        data: ['Q1', 'Q2', 'Q3', 'Q4', 'Next Year'],
        axisLine: { show: false },
        axisTick: { show: false },
        axisLabel: {
          color: '#94a3b8',
          fontFamily: 'Noto Sans SC',
          fontSize: 11
        }
      },
      yAxis: {
        type: 'value',
        name: '团队综合产出',
        nameTextStyle: {
          color: '#94a3b8',
          align: 'right',
          padding: [0, 10, 0, 0],
          fontSize: 11
        },
        splitLine: {
          lineStyle: {
            type: 'dashed',
            color: '#e2e8f0'
          }
        },
        axisLabel: { show: false }
      },
      series: [
        {
          name: '无知识管理',
          type: 'line',
          data: [20, 25, 30, 35, 40],
          smooth: true,
          lineStyle: {
            width: 3,
            color: '#cbd5e1',
            type: 'dashed'
          },
          symbol: 'none',
          areaStyle: {
            color: new echarts.graphic.LinearGradient(0, 0, 0, 1, [
              { offset: 0, color: 'rgba(203, 213, 225, 0.3)' },
              { offset: 1, color: 'rgba(203, 213, 225, 0.0)' }
            ])
          }
        },
        {
          name: '实施知识管理',
          type: 'line',
          data: [20, 35, 55, 80, 110],
          smooth: true,
          lineStyle: {
            width: 4,
            color: '#0f766e'
          },
          symbol: 'circle',
          symbolSize: 8,
          itemStyle: {
            color: '#0f766e',
            borderWidth: 2,
            borderColor: '#fff'
          },
          areaStyle: {
            color: new echarts.graphic.LinearGradient(0, 0, 0, 1, [
              { offset: 0, color: 'rgba(15, 118, 110, 0.2)' },
              { offset: 1, color: 'rgba(15, 118, 110, 0.0)' }
            ])
          },
          markPoint: {
            animation: false,
            symbol: 'pin',
            symbolSize: 36,
            itemStyle: { color: '#f59e0b' },
            data: [
              { name: '复利效应', value: '复利效应', xAxis: 4, yAxis: 110 }
            ],
            label: {
              show: true,
              formatter: '效能\n倍增',
              fontSize: 9,
              color: '#fff',
              fontWeight: 'bold'
            }
          }
        }
      ]
    };
    myChart.setOption(option);
  &lt;/script&gt;
&lt;/body&gt;
&lt;/html&gt;</t>
  </si>
  <si>
    <t>分析‘元宇宙’概念的起源、现状以及未来可能落地的商业场景。</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</si>
  <si>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 布局容器 */
    .container {
      display: grid;
      grid-template-rows: 100px 1fr;
      height: 100%;
      padding: 40px 60px;
      gap: 30px;
    }
    /* 头部样式 */
    header {
      display: flex;
      justify-content: space-between;
      align-items: center;
      border-bottom: 2px solid #e0e0e0;
      padding-bottom: 20px;
    }
    .title-group h1 {
      font-size: 42px;
      font-weight: 900;
      color: #1f2937;
      letter-spacing: -1px;
      margin-bottom: 8px;
    }
    .title-group p {
      font-size: 18px;
      color: #6b7280;
      font-weight: 500;
    }
    .header-tag {
      background: #0f766e;
      color: white;
      padding: 8px 20px;
      border-radius: 50px;
      font-size: 14px;
      font-weight: 700;
      text-transform: uppercase;
      letter-spacing: 1px;
    }
    /* 主内容区 - 三列布局 */
    .content-grid {
      display: grid;
      grid-template-columns: 1fr 1fr 1fr;
      gap: 30px;
      height: 100%;
    }
    /* 卡片通用样式 */
    .card {
      background: white;
      border-radius: 16px;
      padding: 30px;
      box-shadow: 0 10px 30px rgba(0,0,0,0.04);
      display: flex;
      flex-direction: column;
      position: relative;
      overflow: hidden;
      border-top: 6px solid transparent;
    }
    .card-header {
      display: flex;
      align-items: center;
      margin-bottom: 25px;
    }
    .card-icon {
      width: 48px;
      height: 48px;
      border-radius: 12px;
      display: flex;
      align-items: center;
      justify-content: center;
      font-size: 20px;
      margin-right: 15px;
    }
    .card-title {
      font-size: 22px;
      font-weight: 700;
      color: #111827;
    }
    /* 第一列：起源 */
    .card.origin { border-top-color: #d97706; }
    .origin .card-icon { background: #fef3c7; color: #d97706; }
    .timeline-item {
      position: relative;
      padding-left: 25px;
      margin-bottom: 25px;
      border-left: 2px solid #e5e7eb;
    }
    .timeline-item::before {
      content: '';
      position: absolute;
      left: -6px;
      top: 6px;
      width: 10px;
      height: 10px;
      border-radius: 50%;
      background: #d97706;
    }
    .timeline-year {
      font-size: 14px;
      font-weight: 700;
      color: #d97706;
      margin-bottom: 4px;
    }
    .timeline-content {
      font-size: 15px;
      color: #4b5563;
      line-height: 1.5;
    }
    .quote-box {
      background: #fffbeb;
      padding: 15px;
      border-radius: 8px;
      font-size: 13px;
      color: #92400e;
      font-style: italic;
      margin-top: auto;
    }
    /* 第二列：现状 */
    .card.status { border-top-color: #0f766e; }
    .status .card-icon { background: #ccfbf1; color: #0f766e; }
    .chart-container {
      width: 100%;
      height: 280px;
      margin-top: 10px;
    }
    .status-desc {
      font-size: 14px;
      color: #6b7280;
      text-align: center;
      margin-top: 10px;
    }
    /* 第三列：未来 */
    .card.future { border-top-color: #4338ca; }
    .future .card-icon { background: #e0e7ff; color: #4338ca; }
    .scenario-list {
      display: flex;
      flex-direction: column;
      gap: 15px;
    }
    .scenario-item {
      display: flex;
      align-items: flex-start;
      background: #f9fafb;
      padding: 15px;
      border-radius: 10px;
    }
    .scenario-icon {
      color: #4338ca;
      font-size: 18px;
      margin-top: 3px;
      margin-right: 12px;
      width: 20px;
      text-align: center;
    }
    .scenario-text h4 {
      font-size: 16px;
      font-weight: 700;
      color: #1f2937;
      margin-bottom: 4px;
    }
    .scenario-text p {
      font-size: 13px;
      color: #6b7280;
      line-height: 1.4;
    }
    /* 底部装饰 */
    .footer-note {
      position: absolute;
      bottom: 20px;
      right: 60px;
      font-size: 12px;
      color: #9ca3af;
    }
  &lt;/style&gt;
&lt;/head&gt;
&lt;body&gt;
  &lt;div class="container"&gt;
    &lt;!-- 头部 --&gt;
    &lt;header&gt;
      &lt;div class="title-group"&gt;
        &lt;h1&gt;元宇宙：概念演进与商业全景&lt;/h1&gt;
        &lt;p&gt;Metaverse Analysis: Origin, Status &amp; Future Scenarios&lt;/p&gt;
      &lt;/div&gt;
      &lt;div class="header-tag"&gt;
        &lt;i class="fa-solid fa-layer-group" style="margin-right: 8px;"&gt;&lt;/i&gt; 深度分析
      &lt;/div&gt;
    &lt;/header&gt;
    &lt;!-- 主内容 --&gt;
    &lt;div class="content-grid"&gt;
      &lt;!-- 1. 起源 --&gt;
      &lt;div class="card origin"&gt;
        &lt;div class="card-header"&gt;
          &lt;div class="card-icon"&gt;&lt;i class="fa-solid fa-book-journal-whills"&gt;&lt;/i&gt;&lt;/div&gt;
          &lt;div class="card-title"&gt;概念起源&lt;/div&gt;
        &lt;/div&gt;
        &lt;div class="timeline-item"&gt;
          &lt;div class="timeline-year"&gt;1992年 · 概念诞生&lt;/div&gt;
          &lt;div class="timeline-content"&gt;
            尼尔·斯蒂芬森在科幻小说&lt;strong&gt;《雪崩》&lt;/strong&gt;中首次提出 "Metaverse"，描述了一个平行于现实世界的网络世界。
          &lt;/div&gt;
        &lt;/div&gt;
        &lt;div class="timeline-item"&gt;
          &lt;div class="timeline-year"&gt;2021年 · 元年爆发&lt;/div&gt;
          &lt;div class="timeline-content"&gt;
            Roblox 上市写入招股书，Facebook 更名为 Meta，标志着概念正式进入主流商业视野。
          &lt;/div&gt;
        &lt;/div&gt;
        &lt;div class="quote-box"&gt;
          &lt;i class="fa-solid fa-quote-left" style="margin-right: 5px;"&gt;&lt;/i&gt;
          核心定义：一个具备永续性、实时性、且拥有独立经济系统的虚拟共享空间。
        &lt;/div&gt;
      &lt;/div&gt;
      &lt;!-- 2. 现状 --&gt;
      &lt;div class="card status"&gt;
        &lt;div class="card-header"&gt;
          &lt;div class="card-icon"&gt;&lt;i class="fa-solid fa-microchip"&gt;&lt;/i&gt;&lt;/div&gt;
          &lt;div class="card-title"&gt;技术成熟度&lt;/div&gt;
        &lt;/div&gt;
        &lt;div style="font-size: 14px; color: #4b5563; margin-bottom: 10px;"&gt;
          当前处于基础设施搭建期，底层技术支撑能力参差不齐。
        &lt;/div&gt;
        &lt;!-- ECharts 图表容器 --&gt;
        &lt;div id="radarChart" class="chart-container"&gt;&lt;/div&gt;
        &lt;div class="status-desc"&gt;
          &lt;i class="fa-solid fa-circle-info" style="margin-right: 5px;"&gt;&lt;/i&gt;
          交互技术与算力是当前主要瓶颈
        &lt;/div&gt;
      &lt;/div&gt;
      &lt;!-- 3. 未来 --&gt;
      &lt;div class="card future"&gt;
        &lt;div class="card-header"&gt;
          &lt;div class="card-icon"&gt;&lt;i class="fa-solid fa-rocket"&gt;&lt;/i&gt;&lt;/div&gt;
          &lt;div class="card-title"&gt;商业落地场景&lt;/div&gt;
        &lt;/div&gt;
        &lt;div class="scenario-list"&gt;
          &lt;div class="scenario-item"&gt;
            &lt;div class="scenario-icon"&gt;&lt;i class="fa-solid fa-industry"&gt;&lt;/i&gt;&lt;/div&gt;
            &lt;div class="scenario-text"&gt;
              &lt;h4&gt;工业数字孪生&lt;/h4&gt;
              &lt;p&gt;在虚拟空间模拟生产流程，实现低成本试错与远程运维，是目前最务实的B端应用。&lt;/p&gt;
            &lt;/div&gt;
          &lt;/div&gt;
          &lt;div class="scenario-item"&gt;
            &lt;div class="scenario-icon"&gt;&lt;i class="fa-solid fa-shirt"&gt;&lt;/i&gt;&lt;/div&gt;
            &lt;div class="scenario-text"&gt;
              &lt;h4&gt;沉浸式新零售&lt;/h4&gt;
              &lt;p&gt;虚拟试穿、数字藏品（NFT）营销及3D虚拟门店，重构"人-货-场"关系。&lt;/p&gt;
            &lt;/div&gt;
          &lt;/div&gt;
          &lt;div class="scenario-item"&gt;
            &lt;div class="scenario-icon"&gt;&lt;i class="fa-solid fa-users-viewfinder"&gt;&lt;/i&gt;&lt;/div&gt;
            &lt;div class="scenario-text"&gt;
              &lt;h4&gt;虚拟办公与协作&lt;/h4&gt;
              &lt;p&gt;超越视频会议的临场感协作空间，打破物理距离限制，提升远程办公效率。&lt;/p&gt;
            &lt;/div&gt;
          &lt;/div&gt;
        &lt;/div&gt;
      &lt;/div&gt;
    &lt;/div&gt;
  &lt;/div&gt;
  &lt;div class="footer-note"&gt;Generated for Strategic Analysis Report 2024&lt;/div&gt;
  &lt;!-- ECharts 初始化脚本 --&gt;
  &lt;script&gt;
    var chartDom = document.getElementById('radarChart');
    var myChart = echarts.init(chartDom);
    var option;
    option = {
      animation: false, // 严格禁止动画
      color: ['#0f766e'],
      radar: {
        indicator: [
          { name: '网络环境 (5G/6G)', max: 100 },
          { name: '人工智能 (AIGC)', max: 100 },
          { name: '区块链 (经济系统)', max: 100 },
          { name: '交互技术 (XR)', max: 100 },
          { name: '算力基础', max: 100 }
        ],
        radius: '65%',
        center: ['50%', '50%'],
        splitNumber: 4,
        axisName: {
          color: '#6b7280',
          fontSize: 12,
          fontWeight: 'bold'
        },
        splitArea: {
          areaStyle: {
            color: ['#f0fdfa', '#ccfbf1', '#99f6e4', '#5eead4'],
            shadowColor: 'rgba(0, 0, 0, 0.1)',
            shadowBlur: 10
          }
        },
        axisLine: {
          lineStyle: {
            color: 'rgba(15, 118, 110, 0.3)'
          }
        },
        splitLine: {
          lineStyle: {
            color: 'rgba(15, 118, 110, 0.3)'
          }
        }
      },
      series: [
        {
          name: '技术成熟度',
          type: 'radar',
          data: [
            {
              value: [85, 90, 70, 55, 65],
              name: '当前评分',
              areaStyle: {
                color: 'rgba(15, 118, 110, 0.4)'
              },
              lineStyle: {
                width: 2,
                color: '#0f766e'
              },
              symbol: 'circle',
              symbolSize: 6,
              itemStyle: {
                color: '#0f766e'
              }
            }
          ]
        }
      ]
    };
    option &amp;&amp; myChart.setOption(option);
  &lt;/script&gt;
&lt;/body&gt;
&lt;/html&gt;</t>
  </si>
  <si>
    <t>详细介绍云计算的IaaS、PaaS、SaaS三种服务模式的区别及各自的典型应用。</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</si>
  <si>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#f8f9fa;
      color: #333;
    }
    /* Layout Structure */
    .container {
      display: grid;
      grid-template-rows: 100px 1fr;
      height: 100%;
      padding: 40px 60px;
      gap: 30px;
    }
    /* Header */
    header {
      display: flex;
      justify-content: space-between;
      align-items: center;
      border-bottom: 2px solid #e9ecef;
      padding-bottom: 20px;
    }
    .title-group h1 {
      font-size: 42px;
      font-weight: 900;
      color: #2c3e50;
      letter-spacing: -1px;
    }
    .title-group p {
      font-size: 18px;
      color: #6c757d;
      margin-top: 5px;
    }
    .header-icon {
      font-size: 40px;
      color: #adb5bd;
    }
    /* Main Content Grid */
    .content-grid {
      display: grid;
      grid-template-columns: 3fr 1.2fr; /* Cards take more space, Chart on right */
      gap: 40px;
      height: 100%;
    }
    /* Cards Container */
    .cards-wrapper {
      display: grid;
      grid-template-columns: 1fr 1fr 1fr;
      gap: 25px;
    }
    /* Individual Card Styling */
    .card {
      background: #fff;
      border-radius: 16px;
      padding: 25px;
      box-shadow: 0 10px 30px rgba(0,0,0,0.05);
      display: flex;
      flex-direction: column;
      position: relative;
      overflow: hidden;
      border-top: 6px solid transparent;
    }
    /* Card Variants */
    .card.iaas { border-color: #00897B; }
    .card.paas { border-color: #F57C00; }
    .card.saas { border-color: #1565C0; }
    .card-header {
      display: flex;
      align-items: center;
      margin-bottom: 20px;
    }
    .icon-box {
      width: 50px;
      height: 50px;
      border-radius: 12px;
      display: flex;
      align-items: center;
      justify-content: center;
      font-size: 24px;
      margin-right: 15px;
    }
    .iaas .icon-box { background: #E0F2F1; color: #00897B; }
    .paas .icon-box { background: #FFF3E0; color: #F57C00; }
    .saas .icon-box { background: #E3F2FD; color: #1565C0; }
    .card-title h2 { font-size: 24px; font-weight: 700; }
    .card-title span { font-size: 12px; color: #999; text-transform: uppercase; letter-spacing: 1px; }
    .definition {
      font-size: 14px;
      line-height: 1.6;
      color: #555;
      margin-bottom: 20px;
      flex-grow: 1;
    }
    .feature-list {
      background: #f8f9fa;
      border-radius: 8px;
      padding: 15px;
      margin-bottom: 20px;
    }
    .feature-title {
      font-size: 12px;
      font-weight: 700;
      color: #adb5bd;
      margin-bottom: 8px;
      text-transform: uppercase;
    }
    .feature-item {
      display: flex;
      align-items: center;
      font-size: 13px;
      color: #495057;
      margin-bottom: 6px;
    }
    .feature-item i { margin-right: 8px; font-size: 10px; }
    .iaas .feature-item i { color: #00897B; }
    .paas .feature-item i { color: #F57C00; }
    .saas .feature-item i { color: #1565C0; }
    .examples {
      border-top: 1px solid #eee;
      padding-top: 15px;
    }
    .examples h3 {
      font-size: 14px;
      font-weight: 700;
      margin-bottom: 10px;
      color: #333;
    }
    .logo-row {
      display: flex;
      gap: 10px;
      flex-wrap: wrap;
    }
    .tag {
      font-size: 12px;
      padding: 4px 10px;
      border-radius: 20px;
      font-weight: 500;
    }
    .iaas .tag { background: #E0F2F1; color: #00695C; }
    .paas .tag { background: #FFF3E0; color: #EF6C00; }
    .saas .tag { background: #E3F2FD; color: #0D47A1; }
    /* Chart Section */
    .chart-section {
      background: #fff;
      border-radius: 16px;
      padding: 25px;
      box-shadow: 0 10px 30px rgba(0,0,0,0.05);
      display: flex;
      flex-direction: column;
    }
    .chart-title {
      font-size: 18px;
      font-weight: 700;
      color: #333;
      margin-bottom: 5px;
      text-align: center;
    }
    .chart-subtitle {
      font-size: 12px;
      color: #888;
      text-align: center;
      margin-bottom: 15px;
    }
    #responsibility-chart {
      width: 100%;
      height: 100%;
    }
    /* Utility */
    .highlight { font-weight: 700; }
  &lt;/style&gt;
&lt;/head&gt;
&lt;body&gt;
  &lt;div class="container"&gt;
    &lt;!-- Header --&gt;
    &lt;header&gt;
      &lt;div class="title-group"&gt;
        &lt;h1&gt;云计算服务模式解析&lt;/h1&gt;
        &lt;p&gt;IaaS、PaaS、SaaS 的核心区别与应用场景&lt;/p&gt;
      &lt;/div&gt;
      &lt;div class="header-icon"&gt;
        &lt;i class="fa-solid fa-cloud-arrow-up"&gt;&lt;/i&gt;
      &lt;/div&gt;
    &lt;/header&gt;
    &lt;!-- Content --&gt;
    &lt;div class="content-grid"&gt;
      &lt;!-- Left: 3 Cards --&gt;
      &lt;div class="cards-wrapper"&gt;
        &lt;!-- IaaS Card --&gt;
        &lt;div class="card iaas"&gt;
          &lt;div class="card-header"&gt;
            &lt;div class="icon-box"&gt;&lt;i class="fa-solid fa-server"&gt;&lt;/i&gt;&lt;/div&gt;
            &lt;div class="card-title"&gt;
              &lt;span&gt;Infrastructure&lt;/span&gt;
              &lt;h2&gt;IaaS&lt;/h2&gt;
            &lt;/div&gt;
          &lt;/div&gt;
          &lt;div class="definition"&gt;
            &lt;strong&gt;基础设施即服务。&lt;/strong&gt;提供虚拟化的计算资源（服务器、网络、存储）。就像租用“毛坯房”，你需要自己装修和维护内部设施。
          &lt;/div&gt;
          &lt;div class="feature-list"&gt;
            &lt;div class="feature-title"&gt;用户管理范围&lt;/div&gt;
            &lt;div class="feature-item"&gt;&lt;i class="fa-solid fa-check"&gt;&lt;/i&gt; 操作系统 (O/S)&lt;/div&gt;
            &lt;div class="feature-item"&gt;&lt;i class="fa-solid fa-check"&gt;&lt;/i&gt; 中间件与运行环境&lt;/div&gt;
            &lt;div class="feature-item"&gt;&lt;i class="fa-solid fa-check"&gt;&lt;/i&gt; 数据与应用程序&lt;/div&gt;
          &lt;/div&gt;
          &lt;div class="examples"&gt;
            &lt;h3&gt;典型应用&lt;/h3&gt;
            &lt;div class="logo-row"&gt;
              &lt;span class="tag"&gt;AWS EC2&lt;/span&gt;
              &lt;span class="tag"&gt;阿里云 ECS&lt;/span&gt;
              &lt;span class="tag"&gt;Google CE&lt;/span&gt;
            &lt;/div&gt;
          &lt;/div&gt;
        &lt;/div&gt;
        &lt;!-- PaaS Card --&gt;
        &lt;div class="card paas"&gt;
          &lt;div class="card-header"&gt;
            &lt;div class="icon-box"&gt;&lt;i class="fa-solid fa-code"&gt;&lt;/i&gt;&lt;/div&gt;
            &lt;div class="card-title"&gt;
              &lt;span&gt;Platform&lt;/span&gt;
              &lt;h2&gt;PaaS&lt;/h2&gt;
            &lt;/div&gt;
          &lt;/div&gt;
          &lt;div class="definition"&gt;
            &lt;strong&gt;平台即服务。&lt;/strong&gt;提供开发、运行和管理应用的平台。就像租用“酒店式公寓”，设施齐全，你只需带上行李（代码）入住。
          &lt;/div&gt;
          &lt;div class="feature-list"&gt;
            &lt;div class="feature-title"&gt;用户管理范围&lt;/div&gt;
            &lt;div class="feature-item"&gt;&lt;i class="fa-solid fa-check"&gt;&lt;/i&gt; 应用程序 (App)&lt;/div&gt;
            &lt;div class="feature-item"&gt;&lt;i class="fa-solid fa-check"&gt;&lt;/i&gt; 数据 (Data)&lt;/div&gt;
            &lt;div class="feature-item" style="color: #adb5bd; text-decoration: line-through;"&gt;&lt;i class="fa-solid fa-xmark"&gt;&lt;/i&gt; 操作系统/底层硬件&lt;/div&gt;
          &lt;/div&gt;
          &lt;div class="examples"&gt;
            &lt;h3&gt;典型应用&lt;/h3&gt;
            &lt;div class="logo-row"&gt;
              &lt;span class="tag"&gt;Heroku&lt;/span&gt;
              &lt;span class="tag"&gt;Google App Engine&lt;/span&gt;
              &lt;span class="tag"&gt;Red Hat OpenShift&lt;/span&gt;
            &lt;/div&gt;
          &lt;/div&gt;
        &lt;/div&gt;
        &lt;!-- SaaS Card --&gt;
        &lt;div class="card saas"&gt;
          &lt;div class="card-header"&gt;
            &lt;div class="icon-box"&gt;&lt;i class="fa-solid fa-laptop-code"&gt;&lt;/i&gt;&lt;/div&gt;
            &lt;div class="card-title"&gt;
              &lt;span&gt;Software&lt;/span&gt;
              &lt;h2&gt;SaaS&lt;/h2&gt;
            &lt;/div&gt;
          &lt;/div&gt;
          &lt;div class="definition"&gt;
            &lt;strong&gt;软件即服务。&lt;/strong&gt;通过互联网提供完整的软件应用。就像“叫外卖”，你不需要做饭也不需要提供厨房，直接享用服务。
          &lt;/div&gt;
          &lt;div class="feature-list"&gt;
            &lt;div class="feature-title"&gt;用户管理范围&lt;/div&gt;
            &lt;div class="feature-item"&gt;&lt;i class="fa-solid fa-check"&gt;&lt;/i&gt; 仅需配置账户权限&lt;/div&gt;
            &lt;div class="feature-item" style="color: #adb5bd; text-decoration: line-through;"&gt;&lt;i class="fa-solid fa-xmark"&gt;&lt;/i&gt; 应用程序维护&lt;/div&gt;
            &lt;div class="feature-item" style="color: #adb5bd; text-decoration: line-through;"&gt;&lt;i class="fa-solid fa-xmark"&gt;&lt;/i&gt; 底层架构&lt;/div&gt;
          &lt;/div&gt;
          &lt;div class="examples"&gt;
            &lt;h3&gt;典型应用&lt;/h3&gt;
            &lt;div class="logo-row"&gt;
              &lt;span class="tag"&gt;Salesforce&lt;/span&gt;
              &lt;span class="tag"&gt;Microsoft 365&lt;/span&gt;
              &lt;span class="tag"&gt;Zoom&lt;/span&gt;
            &lt;/div&gt;
          &lt;/div&gt;
        &lt;/div&gt;
      &lt;/div&gt;
      &lt;!-- Right: Chart --&gt;
      &lt;div class="chart-section"&gt;
        &lt;div class="chart-title"&gt;责任共担模型&lt;/div&gt;
        &lt;div class="chart-subtitle"&gt;蓝色：用户管理 | 灰色：云厂商管理&lt;/div&gt;
        &lt;div id="responsibility-chart"&gt;&lt;/div&gt;
      &lt;/div&gt;
    &lt;/div&gt;
  &lt;/div&gt;
  &lt;script&gt;
    // Initialize ECharts
    var chartDom = document.getElementById('responsibility-chart');
    var myChart = echarts.init(chartDom);
    var option;
    // Data for the stacked bar chart
    // Layers from bottom to top
    const layers = ['网络 (Networking)', '存储 (Storage)', '服务器 (Servers)', '虚拟化 (Virtualization)', '操作系统 (O/S)', '中间件 (Middleware)', '运行环境 (Runtime)', '数据 (Data)', '应用 (Applications)'];
    // 0 = Vendor Managed (Gray), 1 = User Managed (Color)
    // IaaS: Vendor manages bottom 4. User manages top 5.
    // PaaS: Vendor manages bottom 7. User manages top 2.
    // SaaS: Vendor manages all 9. User manages 0 (conceptually, mostly config).
    // To visualize this nicely, we will use a stacked bar where each segment represents a layer.
    // But a simpler way for a slide is to show the proportion.
    // Let's create a custom series to draw the "Stack".
    option = {
      animation: false, // STRICTLY NO ANIMATION
      grid: {
        top: '5%',
        bottom: '5%',
        left: '25%',
        right: '5%'
      },
      xAxis: {
        type: 'value',
        show: false,
        max: 3
      },
      yAxis: {
        type: 'category',
        data: layers,
        axisLine: { show: false },
        axisTick: { show: false },
        axisLabel: {
          fontSize: 11,
          color: '#666',
          fontWeight: 'bold'
        }
      },
      series: [
        // IaaS Column
        {
          name: 'IaaS User',
          type: 'bar',
          stack: 'IaaS',
          data: [0, 0, 0, 0, 1, 1, 1, 1, 1], // Top layers
          itemStyle: { color: '#00897B' },
          barWidth: 40,
          label: { show: false }
        },
        {
          name: 'IaaS Vendor',
          type: 'bar',
          stack: 'IaaS',
          data: [1, 1, 1, 1, 0, 0, 0, 0, 0], // Bottom layers
          itemStyle: { color: '#e0e0e0' },
          barWidth: 40
        },
        // PaaS Column (We need to shift x-axis visually, but ECharts categories are usually Y. 
        // Let's switch to a simpler visualization: 3 separate bars showing "User Control Level")
      ]
    };
    // Re-designing chart for better clarity on the slide format
    // Using a heatmap-style or simple stacked bar to show "Who manages what" across the 3 models
    option = {
      animation: false,
      tooltip: { show: false },
      legend: {
        data: ['用户管理 (User)', '云厂商管理 (Vendor)'],
        bottom: 0,
        itemWidth: 12,
        itemHeight: 12
      },
      grid: {
        left: '3%',
        right: '4%',
        bottom: '10%',
        top: '5%',
        containLabel: true
      },
      xAxis: {
        type: 'category',
        data: ['IaaS', 'PaaS', 'SaaS'],
        axisTick: { show: false },
        axisLine: { show: false },
        axisLabel: {
          fontSize: 14,
          fontWeight: 'bold',
          color: '#333',
          margin: 15
        }
      },
      yAxis: {
        type: 'value',
        show: false
      },
      series: [
        {
          name: '云厂商管理 (Vendor)',
          type: 'bar',
          stack: 'total',
          barWidth: '50%',
          itemStyle: {
            color: '#e9ecef'
          },
          label: {
            show: true,
            position: 'inside',
            formatter: function(params) {
              if(params.dataIndex === 0) return '硬件\n虚拟化';
              if(params.dataIndex === 1) return '硬件\n系统\n运行环境';
              if(params.dataIndex === 2) return '全托管';
              return '';
            },
            color: '#6c757d',
            fontSize: 11
          },
          data: [40, 80, 100] // Approximate percentage of stack managed by vendor
        },
        {
          name: '用户管理 (User)',
          type: 'bar',
          stack: 'total',
          barWidth: '50%',
          label: {
            show: true,
            position: 'inside',
            formatter: function(params) {
              if(params.dataIndex === 0) return '系统\n数据\n应用';
              if(params.dataIndex === 1) return '数据\n应用';
              if(params.dataIndex === 2) return '配置';
              return '';
            },
            color: '#fff',
            fontSize: 11
          },
          data: [
            {value: 60, itemStyle: {color: '#00897B'}}, // IaaS User
            {value: 20, itemStyle: {color: '#F57C00'}}, // PaaS User
            {value: 5, itemStyle: {color: '#1565C0'}}   // SaaS User (Small config)
          ]
        }
      ]
    };
    myChart.setOption(option);
  &lt;/script&gt;
&lt;/body&gt;
&lt;/html&gt;</t>
  </si>
  <si>
    <t>探讨情绪价值在现代服务业中的重要性，以及如何通过细节服务提升客户满意度。</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</si>
  <si>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#F9FAFB;
      color: #333;
    }
    /* 布局容器 */
    .container {
      display: grid;
      grid-template-rows: 100px 1fr 180px;
      height: 100%;
      padding: 40px 60px;
      gap: 30px;
    }
    /* 头部区域 */
    .header {
      display: flex;
      justify-content: space-between;
      align-items: center;
      border-bottom: 2px solid #E5E7EB;
      padding-bottom: 20px;
    }
    .title-group h1 {
      font-size: 42px;
      font-weight: 700;
      color: #1F2937;
      letter-spacing: -1px;
    }
    .title-group h1 span {
      color: #D946EF; /* 避免蓝紫，使用洋红/暖色调作为点缀，这里改为橙红色系更稳妥 */
      color: #EA580C; /* Burnt Orange */
    }
    .title-group p {
      font-size: 20px;
      color: #6B7280;
      margin-top: 8px;
      font-weight: 500;
    }
    .header-icon {
      font-size: 48px;
      color: #EA580C;
      opacity: 0.1;
    }
    /* 中间主要内容区 */
    .main-content {
      display: grid;
      grid-template-columns: 1fr 1.2fr;
      gap: 40px;
    }
    /* 左侧文本列表 */
    .text-panel {
      display: flex;
      flex-direction: column;
      justify-content: center;
      gap: 24px;
    }
    .concept-card {
      background: #FFFFFF;
      padding: 24px;
      border-radius: 12px;
      box-shadow: 0 4px 6px -1px rgba(0, 0, 0, 0.05);
      border-left: 6px solid #EA580C;
      display: flex;
      align-items: flex-start;
      gap: 20px;
    }
    .concept-icon {
      width: 48px;
      height: 48px;
      background: #FFF7ED;
      border-radius: 10px;
      display: flex;
      align-items: center;
      justify-content: center;
      color: #EA580C;
      font-size: 20px;
      flex-shrink: 0;
    }
    .concept-text h3 {
      font-size: 20px;
      font-weight: 700;
      color: #374151;
      margin-bottom: 6px;
    }
    .concept-text p {
      font-size: 15px;
      color: #6B7280;
      line-height: 1.5;
    }
    /* 右侧图表区 */
    .chart-panel {
      background: #FFFFFF;
      border-radius: 16px;
      padding: 20px;
      box-shadow: 0 10px 15px -3px rgba(0, 0, 0, 0.05);
      position: relative;
      display: flex;
      flex-direction: column;
    }
    .chart-title {
      font-size: 18px;
      font-weight: 700;
      color: #374151;
      margin-bottom: 10px;
      padding-left: 10px;
      border-left: 4px solid #F97316;
    }
    #mainChart {
      width: 100%;
      height: 100%;
    }
    /* 底部细节服务展示区 */
    .bottom-panel {
      display: grid;
      grid-template-columns: repeat(3, 1fr);
      gap: 30px;
    }
    .detail-card {
      background: linear-gradient(145deg, #FFFFFF, #FFF7ED);
      border: 1px solid #FED7AA;
      border-radius: 12px;
      padding: 20px 25px;
      display: flex;
      align-items: center;
      gap: 20px;
    }
    .detail-icon {
      font-size: 32px;
      color: #EA580C;
    }
    .detail-info h4 {
      font-size: 18px;
      font-weight: 700;
      color: #1F2937;
      margin-bottom: 4px;
    }
    .detail-info span {
      font-size: 14px;
      color: #6B7280;
    }
    /* 装饰元素 */
    .bg-shape {
      position: absolute;
      top: 0;
      right: 0;
      width: 400px;
      height: 400px;
      background: radial-gradient(circle, rgba(234, 88, 12, 0.05) 0%, rgba(255,255,255,0) 70%);
      z-index: -1;
      pointer-events: none;
    }
  &lt;/style&gt;
&lt;/head&gt;
&lt;body&gt;
  &lt;div class="bg-shape"&gt;&lt;/div&gt;
  &lt;div class="container"&gt;
    &lt;!-- 头部 --&gt;
    &lt;div class="header"&gt;
      &lt;div class="title-group"&gt;
        &lt;h1&gt;情绪价值：&lt;span&gt;现代服务业的核心竞争力&lt;/span&gt;&lt;/h1&gt;
        &lt;p&gt;从功能满足到情感共鸣，以细节服务铸就卓越体验&lt;/p&gt;
      &lt;/div&gt;
      &lt;i class="fa-solid fa-hand-holding-heart header-icon"&gt;&lt;/i&gt;
    &lt;/div&gt;
    &lt;!-- 中间内容 --&gt;
    &lt;div class="main-content"&gt;
      &lt;!-- 左侧：核心概念 --&gt;
      &lt;div class="text-panel"&gt;
        &lt;div class="concept-card"&gt;
          &lt;div class="concept-icon"&gt;&lt;i class="fa-solid fa-heart-pulse"&gt;&lt;/i&gt;&lt;/div&gt;
          &lt;div class="concept-text"&gt;
            &lt;h3&gt;情感共鸣 (Empathy)&lt;/h3&gt;
            &lt;p&gt;超越单纯的交易关系，通过换位思考感知客户情绪，提供有温度的关怀，建立深层信任。&lt;/p&gt;
          &lt;/div&gt;
        &lt;/div&gt;
        &lt;div class="concept-card"&gt;
          &lt;div class="concept-icon"&gt;&lt;i class="fa-solid fa-gift"&gt;&lt;/i&gt;&lt;/div&gt;
          &lt;div class="concept-text"&gt;
            &lt;h3&gt;超预期体验 (Surprise)&lt;/h3&gt;
            &lt;p&gt;在标准服务流程之外，通过微小的细节创新（如节日问候、个性化推荐）创造惊喜感。&lt;/p&gt;
          &lt;/div&gt;
        &lt;/div&gt;
        &lt;div class="concept-card"&gt;
          &lt;div class="concept-icon"&gt;&lt;i class="fa-solid fa-user-shield"&gt;&lt;/i&gt;&lt;/div&gt;
          &lt;div class="concept-text"&gt;
            &lt;h3&gt;情绪止损 (Recovery)&lt;/h3&gt;
            &lt;p&gt;面对客户不满时，优先处理情绪而非逻辑，通过真诚致歉与快速响应化解危机。&lt;/p&gt;
          &lt;/div&gt;
        &lt;/div&gt;
      &lt;/div&gt;
      &lt;!-- 右侧：数据图表 --&gt;
      &lt;div class="chart-panel"&gt;
        &lt;div class="chart-title"&gt;客户忠诚度驱动因素分析 (2024)&lt;/div&gt;
        &lt;div id="mainChart"&gt;&lt;/div&gt;
      &lt;/div&gt;
    &lt;/div&gt;
    &lt;!-- 底部：细节服务 --&gt;
    &lt;div class="bottom-panel"&gt;
      &lt;div class="detail-card"&gt;
        &lt;i class="fa-solid fa-ear-listen detail-icon"&gt;&lt;/i&gt;
        &lt;div class="detail-info"&gt;
          &lt;h4&gt;主动倾听&lt;/h4&gt;
          &lt;span&gt;捕捉弦外之音，预判潜在需求&lt;/span&gt;
        &lt;/div&gt;
      &lt;/div&gt;
      &lt;div class="detail-card"&gt;
        &lt;i class="fa-solid fa-clock-rotate-left detail-icon"&gt;&lt;/i&gt;
        &lt;div class="detail-info"&gt;
          &lt;h4&gt;即时响应&lt;/h4&gt;
          &lt;span&gt;黄金3分钟法则，消除等待焦虑&lt;/span&gt;
        &lt;/div&gt;
      &lt;/div&gt;
      &lt;div class="detail-card"&gt;
        &lt;i class="fa-solid fa-wand-magic-sparkles detail-icon"&gt;&lt;/i&gt;
        &lt;div class="detail-info"&gt;
          &lt;h4&gt;个性化定制&lt;/h4&gt;
          &lt;span&gt;记录偏好，提供"懂你"的服务&lt;/span&gt;
        &lt;/div&gt;
      &lt;/div&gt;
    &lt;/div&gt;
  &lt;/div&gt;
  &lt;script&gt;
    // 初始化 ECharts 图表
    var chartDom = document.getElementById('mainChart');
    var myChart = echarts.init(chartDom);
    var option;
    option = {
      animation: false, // 严格禁止动画
      grid: {
        left: '3%',
        right: '4%',
        bottom: '3%',
        top: '15%',
        containLabel: true
      },
      xAxis: {
        type: 'value',
        boundaryGap: [0, 0.01],
        splitLine: {
          lineStyle: {
            type: 'dashed',
            color: '#E5E7EB'
          }
        },
        axisLabel: {
          color: '#9CA3AF'
        }
      },
      yAxis: {
        type: 'category',
        data: ['价格优势', '产品功能', '响应速度', '服务态度', '情绪价值'],
        axisLine: { show: false },
        axisTick: { show: false },
        axisLabel: {
          fontSize: 14,
          fontWeight: 'bold',
          color: '#4B5563'
        }
      },
      series: [
        {
          name: '影响力指数',
          type: 'bar',
          data: [
            {value: 45, itemStyle: {color: '#D1D5DB'}}, // 灰色
            {value: 62, itemStyle: {color: '#D1D5DB'}}, // 灰色
            {value: 78, itemStyle: {color: '#9CA3AF'}}, // 深灰
            {value: 85, itemStyle: {color: '#FB923C'}}, // 浅橙
            {value: 96, itemStyle: {color: '#EA580C'}}  // 深橙 (强调)
          ],
          barWidth: '50%',
          label: {
            show: true,
            position: 'right',
            formatter: '{c}%',
            fontWeight: 'bold',
            color: '#374151'
          },
          itemStyle: {
            borderRadius: [0, 4, 4, 0]
          }
        }
      ]
    };
    myChart.setOption(option);
  &lt;/script&gt;
&lt;/body&gt;
&lt;/html&gt;</t>
  </si>
  <si>
    <t>阐述‘第一性原理’思维方式，以及它如何帮助创新者突破传统思维的束缚。</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</si>
  <si>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#f4f7f6;
        color: #2c3e50;
    }
    /* 背景装饰 - 添加 overflow: hidden 防止子元素溢出被检测为错误 */
    .bg-decoration {
        position: absolute;
        top: 0;
        left: 0;
        width: 100%;
        height: 100%;
        background: linear-gradient(135deg, #e0eafc 0%, #cfdef3 100%);
        z-index: 0;
        overflow: hidden;
    }
    .bg-circle {
        position: absolute;
        border-radius: 50%;
        background: rgba(255, 255, 255, 0.4);
        z-index: -1;
    }
    .c1 { width: 600px; height: 600px; top: -200px; right: -100px; }
    .c2 { width: 400px; height: 400px; bottom: -100px; left: -100px; }
    /* 主布局 - 调整 padding 和 z-index */
    .container {
        position: relative;
        z-index: 1; /* 确保内容在背景之上，解决重叠检测问题 */
        display: grid;
        grid-template-columns: 460px 1fr; /* 略微减小左侧宽度 */
        gap: 40px;
        padding: 40px 60px; /* 减少内边距以适应 720px 高度 */
        height: 100%;
        align-items: center;
    }
    /* 左侧内容区 */
    .content-left {
        display: flex;
        flex-direction: column;
        justify-content: center;
        height: 100%;
    }
    .header {
        margin-bottom: 20px; /* 减少间距 */
    }
    .tag {
        display: inline-block;
        padding: 5px 10px;
        background-color: #2c3e50;
        color: #fff;
        font-size: 12px; /* 减小字号 */
        font-weight: 700;
        border-radius: 4px;
        margin-bottom: 10px; /* 减少间距 */
        letter-spacing: 1px;
        text-transform: uppercase;
    }
    h1 {
        font-size: 42px; /* 减小字号 */
        font-weight: 900;
        line-height: 1.1;
        color: #1a252f;
        margin-bottom: 8px; /* 减少间距 */
        letter-spacing: -1px;
    }
    h2 {
        font-size: 20px; /* 减小字号 */
        font-weight: 500;
        color: #546e7a;
        margin-bottom: 0;
    }
    .card {
        background: white;
        padding: 20px; /* 减少 padding */
        border-radius: 16px;
        box-shadow: 0 10px 30px rgba(0,0,0,0.06);
        margin-bottom: 20px; /* 减少间距 */
        border-left: 6px solid #e67e22;
    }
    .card h3 {
        font-size: 18px; /* 减小字号 */
        margin-bottom: 8px;
        color: #e67e22;
        display: flex;
        align-items: center;
        gap: 8px;
    }
    .card p {
        font-size: 14px; /* 减小字号 */
        line-height: 1.5;
        color: #455a64;
        text-align: justify;
    }
    .comparison {
        display: flex;
        gap: 16px; /* 减少 gap */
    }
    .comp-item {
        flex: 1;
        background: rgba(255,255,255,0.6);
        padding: 16px; /* 减少 padding */
        border-radius: 12px;
        border: 1px solid rgba(0,0,0,0.05);
    }
    .comp-title {
        font-size: 12px;
        font-weight: 700;
        margin-bottom: 4px;
        color: #7f8c8d;
        text-transform: uppercase;
    }
    .comp-val {
        font-size: 16px;
        font-weight: 700;
        color: #2c3e50;
    }
    .comp-icon {
        font-size: 20px;
        margin-bottom: 6px;
    }
    /* 右侧图表区 */
    .chart-container {
        width: 100%;
        height: 100%;
        background: white;
        border-radius: 24px;
        box-shadow: 0 15px 40px rgba(0,0,0,0.08);
        padding: 20px;
        position: relative;
        display: flex;
        flex-direction: column;
    }
    .chart-title {
        position: absolute;
        top: 20px;
        left: 20px;
        font-size: 16px;
        font-weight: 700;
        color: #34495e;
        z-index: 10;
    }
    #mainChart {
        width: 100%;
        height: 100%;
    }
    /* 辅助类 */
    .text-highlight { color: #e67e22; }
    .text-primary { color: #2c3e50; }
    .text-green { color: #27ae60; }
  &lt;/style&gt;
&lt;/head&gt;
&lt;body&gt;
  &lt;div class="bg-decoration"&gt;
      &lt;div class="bg-circle c1"&gt;&lt;/div&gt;
      &lt;div class="bg-circle c2"&gt;&lt;/div&gt;
  &lt;/div&gt;
  &lt;div class="container"&gt;
    &lt;!-- 左侧：概念阐述 --&gt;
    &lt;div class="content-left"&gt;
      &lt;div class="header"&gt;
        &lt;span class="tag"&gt;First Principles Thinking&lt;/span&gt;
        &lt;h1&gt;第一性原理&lt;/h1&gt;
        &lt;h2&gt;回归事物本质，重构创新路径&lt;/h2&gt;
      &lt;/div&gt;
      &lt;div class="card"&gt;
        &lt;h3&gt;&lt;i class="fa-solid fa-quote-left"&gt;&lt;/i&gt; 核心定义&lt;/h3&gt;
        &lt;p&gt;
          第一性原理是一种物理学思维方式。它要求我们将事物拆解到&lt;strong&gt;最基本的公理&lt;/strong&gt;（Fundamental Truths），摆脱既有经验的束缚，从源头开始重新推理和构建解决方案。
        &lt;/p&gt;
      &lt;/div&gt;
      &lt;div class="comparison"&gt;
        &lt;div class="comp-item"&gt;
          &lt;div class="comp-icon text-primary"&gt;&lt;i class="fa-solid fa-copy"&gt;&lt;/i&gt;&lt;/div&gt;
          &lt;div class="comp-title"&gt;类比思维 (Analogy)&lt;/div&gt;
          &lt;div class="comp-val"&gt;"别人怎么做？"&lt;/div&gt;
          &lt;div style="font-size: 12px; margin-top: 4px; color: #666;"&gt;基于现有经验微调&lt;br&gt;&lt;strong&gt;+10% 改进&lt;/strong&gt;&lt;/div&gt;
        &lt;/div&gt;
        &lt;div class="comp-item" style="background: #fff; border: 1px solid #e67e22; box-shadow: 0 4px 12px rgba(230, 126, 34, 0.15);"&gt;
          &lt;div class="comp-icon text-highlight"&gt;&lt;i class="fa-solid fa-atom"&gt;&lt;/i&gt;&lt;/div&gt;
          &lt;div class="comp-title text-highlight"&gt;第一性原理&lt;/div&gt;
          &lt;div class="comp-val"&gt;"本质是什么？"&lt;/div&gt;
          &lt;div style="font-size: 12px; margin-top: 4px; color: #666;"&gt;基于基本事实重构&lt;br&gt;&lt;strong&gt;x10 倍颠覆&lt;/strong&gt;&lt;/div&gt;
        &lt;/div&gt;
      &lt;/div&gt;
    &lt;/div&gt;
    &lt;!-- 右侧：可视化图表 --&gt;
    &lt;div class="chart-container"&gt;
      &lt;div class="chart-title"&gt;思维模型可视化：拆解与重构&lt;/div&gt;
      &lt;div id="mainChart"&gt;&lt;/div&gt;
    &lt;/div&gt;
  &lt;/div&gt;
  &lt;script src="https://cdnjs.cloudflare.com/ajax/libs/echarts/5.4.3/echarts.min.js"&gt;&lt;/script&gt;
  &lt;script&gt;
    // 初始化图表
    var chartDom = document.getElementById('mainChart');
    var myChart = echarts.init(chartDom);
    var option;
    // 定义颜色
    const colors = {
        problem: '#34495e', // 深灰
        breakdown: '#e74c3c', // 红色 (拆解)
        truth: '#f39c12', // 橙色 (真理/基石)
        innovation: '#27ae60', // 绿色 (创新)
        line: '#bdc3c7'
    };
    // 节点数据 - 调整坐标以适应更小的容器
    // X 轴整体左移约 70px，Y 轴压缩
    const data = [
        // 顶层：现状
        {
            name: '复杂现状\n(Complex Reality)',
            x: 330,
            y: 60,
            symbolSize: 80,
            itemStyle: { color: colors.problem },
            label: { show: true, fontSize: 14, fontWeight: 'bold', color: '#fff', lineHeight: 20 }
        },
        // 中间层：拆解过程
        {
            name: '质疑假设',
            x: 160,
            y: 190,
            symbolSize: 50,
            itemStyle: { color: colors.breakdown },
            label: { show: true, color: '#fff' }
        },
        {
            name: '剥离形式',
            x: 500,
            y: 190,
            symbolSize: 50,
            itemStyle: { color: colors.breakdown },
            label: { show: true, color: '#fff' }
        },
        // 底层：基本事实 (First Principles)
        {
            name: '物理定律',
            x: 160,
            y: 320,
            symbolSize: 60,
            itemStyle: { color: colors.truth },
            label: { show: true, fontSize: 12, fontWeight: 'bold', color: '#fff' }
        },
        {
            name: '基本公理',
            x: 330,
            y: 320,
            symbolSize: 70,
            itemStyle: { color: colors.truth, shadowBlur: 20, shadowColor: 'rgba(243, 156, 18, 0.5)' },
            label: { show: true, fontSize: 14, fontWeight: 'bold', color: '#fff' }
        },
        {
            name: '物质成本',
            x: 500,
            y: 320,
            symbolSize: 60,
            itemStyle: { color: colors.truth },
            label: { show: true, fontSize: 12, fontWeight: 'bold', color: '#fff' }
        },
        // 结果层：重构
        {
            name: '颠覆性创新\n(Innovation)',
            x: 330,
            y: 480,
            symbolSize: 90,
            itemStyle: { color: colors.innovation },
            label: { show: true, fontSize: 16, fontWeight: 'bold', color: '#fff', lineHeight: 22 }
        }
    ];
    // 连线数据
    const links = [
        // 拆解
        { source: '复杂现状\n(Complex Reality)', target: '质疑假设', label: { show: true, formatter: '拆解', fontSize: 10, color: '#999' } },
        { source: '复杂现状\n(Complex Reality)', target: '剥离形式' },
        // 归因
        { source: '质疑假设', target: '物理定律' },
        { source: '质疑假设', target: '基本公理' },
        { source: '剥离形式', target: '基本公理' },
        { source: '剥离形式', target: '物质成本' },
        // 重构
        { source: '物理定律', target: '颠覆性创新\n(Innovation)', lineStyle: { type: 'dashed', width: 2, color: colors.innovation } },
        { source: '基本公理', target: '颠覆性创新\n(Innovation)', lineStyle: { width: 4, color: colors.innovation } },
        { source: '物质成本', target: '颠覆性创新\n(Innovation)', lineStyle: { type: 'dashed', width: 2, color: colors.innovation } }
    ];
    option = {
        animation: false, // 禁止动画
        backgroundColor: 'transparent',
        tooltip: { show: false }, // 静态展示，无需交互
        series: [
            {
                type: 'graph',
                layout: 'none',
                symbol: 'circle',
                data: data,
                links: links,
                roam: false,
                label: {
                    position: 'inside',
                    formatter: '{b}'
                },
                lineStyle: {
                    color: '#bdc3c7',
                    width: 2,
                    curveness: 0.1
                },
                emphasis: {
                    scale: false,
                    focus: 'none'
                }
            },
            // 添加箭头指示流向
            {
                type: 'lines',
                coordinateSystem: 'cartesian2d',
                zlevel: 1,
                effect: { show: false },
                lineStyle: {
                    width: 0
                },
                data: [
                    { coords: [[330, 100], [330, 300]], lineStyle: { width: 0 } } // 占位
                ],
                markLine: {
                    symbol: ['none', 'arrow'],
                    symbolSize: 15,
                    silent: true,
                    lineStyle: { type: 'solid', color: '#7f8c8d', width: 2 },
                    data: [
                        [
                            { x: '90%', y: '15%' }, // 右侧说明箭头
                            { x: '90%', y: '45%', label: { show: true, position: 'middle', formatter: 'Deconstruct\n(向下拆解)', fontSize: 12, color: '#e74c3c' } }
                        ],
                        [
                            { x: '90%', y: '55%' },
                            { x: '90%', y: '85%', label: { show: true, position: 'middle', formatter: 'Reconstruct\n(向上重构)', fontSize: 12, color: '#27ae60' } }
                        ]
                    ]
                }
            }
        ]
    };
    myChart.setOption(option);
  &lt;/script&gt;
&lt;/body&gt;
&lt;/html&gt;</t>
  </si>
  <si>
    <t>分析共享经济模式的运作机制，以及它在资源利用效率方面的优势。</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</si>
  <si>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背景装饰 */
    .bg-shape {
        position: absolute;
        z-index: -1;
        border-radius: 50%;
    }
    .shape-1 {
        top: -100px;
        right: -100px;
        width: 500px;
        height: 500px;
        background: linear-gradient(135deg, rgba(0, 150, 136, 0.1), rgba(0, 150, 136, 0.05));
    }
    .shape-2 {
        bottom: -50px;
        left: -50px;
        width: 300px;
        height: 300px;
        background: linear-gradient(135deg, rgba(255, 112, 67, 0.1), rgba(255, 112, 67, 0.05));
    }
    /* 布局容器 */
    .container {
        display: grid;
        grid-template-columns: 380px 1fr;
        grid-template-rows: 100px 1fr;
        gap: 20px 40px;
        padding: 40px 60px;
        height: 100%;
    }
    /* 标题区域 */
    header {
        grid-column: 1 / -1;
        display: flex;
        flex-direction: column;
        justify-content: center;
        border-bottom: 2px solid #E0E0E0;
        padding-bottom: 10px;
    }
    h1 {
        font-size: 42px;
        font-weight: 900;
        color: #263238;
        letter-spacing: 1px;
    }
    .subtitle {
        font-size: 20px;
        color: #009688;
        font-weight: 500;
        margin-top: 8px;
        display: flex;
        align-items: center;
        gap: 10px;
    }
    /* 左侧：运作机制 */
    .mechanism-section {
        display: flex;
        flex-direction: column;
        justify-content: space-between;
        padding: 10px 0;
    }
    .section-title {
        font-size: 24px;
        font-weight: 700;
        color: #37474F;
        margin-bottom: 20px;
        border-left: 6px solid #FF7043;
        padding-left: 15px;
    }
    .flow-card {
        background: white;
        border-radius: 16px;
        padding: 20px;
        box-shadow: 0 4px 15px rgba(0,0,0,0.05);
        position: relative;
        display: flex;
        align-items: center;
        gap: 20px;
        border: 1px solid #ECEFF1;
    }
    .flow-icon {
        width: 60px;
        height: 60px;
        background: linear-gradient(135deg, #E0F2F1, #B2DFDB);
        border-radius: 12px;
        display: flex;
        align-items: center;
        justify-content: center;
        font-size: 28px;
        color: #00796B;
        flex-shrink: 0;
    }
    .flow-content h3 {
        font-size: 18px;
        color: #263238;
        margin-bottom: 4px;
    }
    .flow-content p {
        font-size: 14px;
        color: #607D8B;
        line-height: 1.4;
    }
    /* 连接线 */
    .connector {
        height: 30px;
        width: 2px;
        background: #CFD8DC;
        margin-left: 50px; /* Align with icon center */
        position: relative;
    }
    .connector::after {
        content: '';
        position: absolute;
        bottom: 0;
        left: -4px;
        width: 10px;
        height: 10px;
        border-left: 2px solid #CFD8DC;
        border-bottom: 2px solid #CFD8DC;
        transform: rotate(-45deg);
    }
    /* 右侧：效率分析 */
    .efficiency-section {
        background: white;
        border-radius: 20px;
        padding: 30px;
        box-shadow: 0 10px 30px rgba(0,0,0,0.06);
        display: flex;
        flex-direction: column;
    }
    .chart-wrapper {
        flex: 1;
        width: 100%;
        position: relative;
        margin-bottom: 20px;
    }
    #main-chart {
        width: 100%;
        height: 100%;
    }
    .metrics-grid {
        display: grid;
        grid-template-columns: repeat(3, 1fr);
        gap: 20px;
        margin-top: auto;
        padding-top: 20px;
        border-top: 1px solid #ECEFF1;
    }
    .metric-item {
        text-align: center;
    }
    .metric-icon {
        font-size: 24px;
        color: #FF7043;
        margin-bottom: 10px;
    }
    .metric-value {
        font-size: 28px;
        font-weight: 900;
        color: #263238;
    }
    .metric-label {
        font-size: 14px;
        color: #78909C;
        margin-top: 5px;
    }
    /* 强调色类 */
    .text-teal { color: #009688; }
    .text-orange { color: #FF7043; }
  &lt;/style&gt;
&lt;/head&gt;
&lt;body&gt;
  &lt;div class="bg-shape shape-1"&gt;&lt;/div&gt;
  &lt;div class="bg-shape shape-2"&gt;&lt;/div&gt;
  &lt;div class="container"&gt;
    &lt;!-- 头部 --&gt;
    &lt;header&gt;
      &lt;h1&gt;共享经济模式分析&lt;/h1&gt;
      &lt;div class="subtitle"&gt;
        &lt;i class="fa-solid fa-network-wired"&gt;&lt;/i&gt;
        &lt;span&gt;运作机制与资源利用效率深度解析&lt;/span&gt;
      &lt;/div&gt;
    &lt;/header&gt;
    &lt;!-- 左侧：运作机制 --&gt;
    &lt;div class="mechanism-section"&gt;
      &lt;div class="section-title"&gt;运作闭环机制&lt;/div&gt;
      &lt;!-- 步骤 1 --&gt;
      &lt;div class="flow-card"&gt;
        &lt;div class="flow-icon"&gt;
          &lt;i class="fa-solid fa-box-open"&gt;&lt;/i&gt;
        &lt;/div&gt;
        &lt;div class="flow-content"&gt;
          &lt;h3&gt;资源供给方&lt;/h3&gt;
          &lt;p&gt;拥有闲置资产（车、房、技能），边际成本极低，寻求变现。&lt;/p&gt;
        &lt;/div&gt;
      &lt;/div&gt;
      &lt;div class="connector"&gt;&lt;/div&gt;
      &lt;!-- 步骤 2 --&gt;
      &lt;div class="flow-card"&gt;
        &lt;div class="flow-icon" style="background: linear-gradient(135deg, #FFF3E0, #FFE0B2); color: #E64A19;"&gt;
          &lt;i class="fa-solid fa-server"&gt;&lt;/i&gt;
        &lt;/div&gt;
        &lt;div class="flow-content"&gt;
          &lt;h3&gt;数字化平台&lt;/h3&gt;
          &lt;p&gt;算法匹配供需，建立信任机制，降低交易摩擦成本。&lt;/p&gt;
        &lt;/div&gt;
      &lt;/div&gt;
      &lt;div class="connector"&gt;&lt;/div&gt;
      &lt;!-- 步骤 3 --&gt;
      &lt;div class="flow-card"&gt;
        &lt;div class="flow-icon"&gt;
          &lt;i class="fa-solid fa-users-viewfinder"&gt;&lt;/i&gt;
        &lt;/div&gt;
        &lt;div class="flow-content"&gt;
          &lt;h3&gt;资源需求方&lt;/h3&gt;
          &lt;p&gt;按需付费，获取使用权而非所有权，灵活高效。&lt;/p&gt;
        &lt;/div&gt;
      &lt;/div&gt;
    &lt;/div&gt;
    &lt;!-- 右侧：效率分析 --&gt;
    &lt;div class="efficiency-section"&gt;
      &lt;div class="section-title" style="border-color: #009688;"&gt;资源利用率对比分析&lt;/div&gt;
      &lt;div class="chart-wrapper"&gt;
        &lt;div id="main-chart"&gt;&lt;/div&gt;
      &lt;/div&gt;
      &lt;div class="metrics-grid"&gt;
        &lt;div class="metric-item"&gt;
          &lt;div class="metric-icon"&gt;&lt;i class="fa-solid fa-arrow-trend-up"&gt;&lt;/i&gt;&lt;/div&gt;
          &lt;div class="metric-value"&gt;8-10&lt;small&gt;x&lt;/small&gt;&lt;/div&gt;
          &lt;div class="metric-label"&gt;资产周转率提升&lt;/div&gt;
        &lt;/div&gt;
        &lt;div class="metric-item"&gt;
          &lt;div class="metric-icon"&gt;&lt;i class="fa-solid fa-leaf"&gt;&lt;/i&gt;&lt;/div&gt;
          &lt;div class="metric-value"&gt;-30&lt;small&gt;%&lt;/small&gt;&lt;/div&gt;
          &lt;div class="metric-label"&gt;资源闲置浪费&lt;/div&gt;
        &lt;/div&gt;
        &lt;div class="metric-item"&gt;
          &lt;div class="metric-icon"&gt;&lt;i class="fa-solid fa-hand-holding-dollar"&gt;&lt;/i&gt;&lt;/div&gt;
          &lt;div class="metric-value"&gt;低成本&lt;/div&gt;
          &lt;div class="metric-label"&gt;边际使用成本&lt;/div&gt;
        &lt;/div&gt;
      &lt;/div&gt;
    &lt;/div&gt;
  &lt;/div&gt;
  &lt;script src="https://cdnjs.cloudflare.com/ajax/libs/echarts/5.4.3/echarts.min.js"&gt;&lt;/script&gt;
  &lt;script&gt;
    // 初始化图表
    var chartDom = document.getElementById('main-chart');
    var myChart = echarts.init(chartDom);
    var option;
    option = {
      animation: false, // 严格禁止动画
      tooltip: {
        trigger: 'axis',
        axisPointer: { type: 'shadow' }
      },
      legend: {
        data: ['传统模式利用率', '共享模式利用率'],
        bottom: 0,
        textStyle: { fontFamily: 'Noto Sans SC', fontSize: 14, color: '#546E7A' }
      },
      grid: {
        left: '3%',
        right: '4%',
        bottom: '15%',
        top: '10%',
        containLabel: true
      },
      xAxis: {
        type: 'value',
        axisLabel: { formatter: '{value}%', color: '#78909C' },
        splitLine: { lineStyle: { type: 'dashed', color: '#ECEFF1' } }
      },
      yAxis: {
        type: 'category',
        data: ['私家车辆', '办公空间', '工业设备', '专业技能'],
        axisLabel: {
          fontSize: 15,
          fontWeight: 'bold',
          color: '#37474F',
          fontFamily: 'Noto Sans SC'
        },
        axisTick: { show: false },
        axisLine: { show: false }
      },
      series: [
        {
          name: '传统模式利用率',
          type: 'bar',
          data: [5, 60, 45, 30],
          itemStyle: {
            color: '#B0BEC5', // 灰色代表传统
            borderRadius: [0, 4, 4, 0]
          },
          label: {
            show: true,
            position: 'right',
            formatter: '{c}%',
            color: '#78909C'
          },
          barGap: '20%'
        },
        {
          name: '共享模式利用率',
          type: 'bar',
          data: [55, 90, 85, 75],
          itemStyle: {
            color: new echarts.graphic.LinearGradient(0, 0, 1, 0, [
              { offset: 0, color: '#009688' }, // 蓝绿色渐变
              { offset: 1, color: '#4DB6AC' }
            ]),
            borderRadius: [0, 4, 4, 0],
            shadowColor: 'rgba(0, 150, 136, 0.3)',
            shadowBlur: 10
          },
          label: {
            show: true,
            position: 'right',
            formatter: '{c}%',
            fontWeight: 'bold',
            color: '#00695C'
          }
        }
      ]
    };
    myChart.setOption(option);
  &lt;/script&gt;
&lt;/body&gt;
&lt;/html&gt;</t>
  </si>
  <si>
    <t>详细介绍‘长尾理论’，说明为何关注冷门产品市场也能带来巨大的商业价值。</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</si>
  <si>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#f8f9fa;
      color: #333;
    }
    /* 布局容器 */
    .container {
      display: grid;
      grid-template-columns: 420px 1fr;
      grid-template-rows: 100px 1fr;
      width: 100%;
      height: 100%;
      padding: 40px 50px;
      gap: 30px;
      background: linear-gradient(135deg, #fdfbf7 0%, #fff1f2 100%); /* 暖色调微渐变 */
    }
    /* 标题区域 */
    .header {
      grid-column: 1 / -1;
      display: flex;
      flex-direction: column;
      justify-content: center;
      border-bottom: 2px solid rgba(0,0,0,0.05);
      padding-bottom: 10px;
    }
    .title {
      font-size: 48px;
      font-weight: 900;
      color: #be123c; /* 深玫瑰红，避免蓝紫 */
      letter-spacing: -1px;
      margin-bottom: 8px;
    }
    .subtitle {
      font-size: 20px;
      color: #666;
      font-weight: 500;
      display: flex;
      align-items: center;
      gap: 10px;
    }
    .subtitle i { color: #fb7185; }
    /* 左侧文本内容区 */
    .left-panel {
      display: flex;
      flex-direction: column;
      justify-content: space-between;
      padding-right: 20px;
    }
    .concept-card {
      background: white;
      padding: 25px;
      border-radius: 16px;
      box-shadow: 0 10px 30px rgba(190, 18, 60, 0.08);
      margin-bottom: 25px;
      border-left: 6px solid #be123c;
    }
    .concept-title {
      font-size: 22px;
      font-weight: 700;
      margin-bottom: 12px;
      color: #1f2937;
    }
    .concept-text {
      font-size: 16px;
      line-height: 1.6;
      color: #4b5563;
      text-align: justify;
    }
    .key-drivers {
      display: flex;
      flex-direction: column;
      gap: 15px;
    }
    .driver-item {
      display: flex;
      align-items: center;
      background: rgba(255, 255, 255, 0.8);
      padding: 15px 20px;
      border-radius: 12px;
      border: 1px solid rgba(0,0,0,0.05);
    }
    .driver-icon {
      width: 45px;
      height: 45px;
      background: #fff1f2;
      color: #be123c;
      border-radius: 10px;
      display: flex;
      align-items: center;
      justify-content: center;
      font-size: 20px;
      margin-right: 15px;
      flex-shrink: 0;
    }
    .driver-content h4 {
      font-size: 16px;
      font-weight: 700;
      color: #333;
    }
    .driver-content p {
      font-size: 14px;
      color: #666;
    }
    /* 右侧图表区域 */
    .right-panel {
      background: white;
      border-radius: 20px;
      box-shadow: 0 15px 40px rgba(0,0,0,0.06);
      padding: 20px;
      position: relative;
      display: flex;
      flex-direction: column;
    }
    #chart-container {
      width: 100%;
      height: 100%;
      flex-grow: 1;
    }
    /* 图表上的浮动标签样式 */
    .chart-annotation {
      position: absolute;
      background: rgba(255, 255, 255, 0.95);
      padding: 10px 15px;
      border-radius: 8px;
      box-shadow: 0 4px 15px rgba(0,0,0,0.1);
      font-size: 14px;
      font-weight: bold;
      pointer-events: none;
      z-index: 10;
    }
    .anno-head { top: 120px; left: 100px; border-left: 4px solid #94a3b8; color: #475569; }
    .anno-tail { bottom: 140px; right: 100px; border-left: 4px solid #be123c; color: #be123c; }
    .summary-box {
      margin-top: 10px;
      background: #fff1f2;
      border-radius: 12px;
      padding: 15px 20px;
      display: flex;
      align-items: center;
      gap: 15px;
    }
    .summary-highlight {
      font-size: 32px;
      font-weight: 900;
      color: #be123c;
    }
    .summary-text {
      font-size: 15px;
      color: #881337;
      line-height: 1.4;
      font-weight: 500;
    }
  &lt;/style&gt;
&lt;/head&gt;
&lt;body&gt;
  &lt;div class="container"&gt;
    &lt;!-- 头部 --&gt;
    &lt;header class="header"&gt;
      &lt;h1 class="title"&gt;长尾理论 The Long Tail&lt;/h1&gt;
      &lt;div class="subtitle"&gt;
        &lt;i class="fa-solid fa-arrow-trend-up"&gt;&lt;/i&gt;
        &lt;span&gt;商业模式的范式转移：从“爆款为王”到“小众聚合”&lt;/span&gt;
      &lt;/div&gt;
    &lt;/header&gt;
    &lt;!-- 左侧：概念与驱动力 --&gt;
    &lt;div class="left-panel"&gt;
      &lt;div class="concept-card"&gt;
        &lt;div class="concept-title"&gt;核心定义&lt;/div&gt;
        &lt;p class="concept-text"&gt;
          只要存储和流通的渠道足够大，需求不旺盛或销量不佳的产品所共同占据的市场份额，可以和那些少数热销产品所占据的市场份额相匹敌甚至更大。
        &lt;/p&gt;
      &lt;/div&gt;
      &lt;div class="key-drivers"&gt;
        &lt;div class="driver-item"&gt;
          &lt;div class="driver-icon"&gt;&lt;i class="fa-solid fa-warehouse"&gt;&lt;/i&gt;&lt;/div&gt;
          &lt;div class="driver-content"&gt;
            &lt;h4&gt;生产与存储成本降低&lt;/h4&gt;
            &lt;p&gt;数字化产品几乎零库存成本，实体产品仓储效率提升。&lt;/p&gt;
          &lt;/div&gt;
        &lt;/div&gt;
        &lt;div class="driver-item"&gt;
          &lt;div class="driver-icon"&gt;&lt;i class="fa-solid fa-globe"&gt;&lt;/i&gt;&lt;/div&gt;
          &lt;div class="driver-content"&gt;
            &lt;h4&gt;分发渠道普及化&lt;/h4&gt;
            &lt;p&gt;互联网让接触小众产品的门槛大幅降低，打破地域限制。&lt;/p&gt;
          &lt;/div&gt;
        &lt;/div&gt;
        &lt;div class="driver-item"&gt;
          &lt;div class="driver-icon"&gt;&lt;i class="fa-solid fa-magnifying-glass"&gt;&lt;/i&gt;&lt;/div&gt;
          &lt;div class="driver-content"&gt;
            &lt;h4&gt;连接供需的过滤器&lt;/h4&gt;
            &lt;p&gt;搜索引擎与推荐算法帮助用户精准找到冷门需求。&lt;/p&gt;
          &lt;/div&gt;
        &lt;/div&gt;
      &lt;/div&gt;
    &lt;/div&gt;
    &lt;!-- 右侧：可视化图表 --&gt;
    &lt;div class="right-panel"&gt;
      &lt;!-- 静态标注 --&gt;
      &lt;div class="chart-annotation anno-head"&gt;
        &lt;i class="fa-solid fa-crown"&gt;&lt;/i&gt; 头部市场 (Hits)&lt;br&gt;
        &lt;span style="font-weight:400; font-size:12px;"&gt;热门产品，竞争红海&lt;/span&gt;
      &lt;/div&gt;
      &lt;div class="chart-annotation anno-tail"&gt;
        &lt;i class="fa-solid fa-kiwi-bird"&gt;&lt;/i&gt; 长尾市场 (Niches)&lt;br&gt;
        &lt;span style="font-weight:400; font-size:12px;"&gt;冷门聚合，利润蓝海&lt;/span&gt;
      &lt;/div&gt;
      &lt;div id="chart-container"&gt;&lt;/div&gt;
      &lt;div class="summary-box"&gt;
        &lt;div class="summary-highlight"&gt;N = ∞&lt;/div&gt;
        &lt;div class="summary-text"&gt;
          当产品种类 (N) 趋于无限大时，尾部累积的销量（面积）将超过头部。&lt;br&gt;
          这就是亚马逊、Netflix 等巨头成功的秘密。
        &lt;/div&gt;
      &lt;/div&gt;
    &lt;/div&gt;
  &lt;/div&gt;
  &lt;script&gt;
    // 初始化 ECharts
    var chartDom = document.getElementById('chart-container');
    var myChart = echarts.init(chartDom);
    var option;
    // 生成模拟长尾数据 (幂律分布)
    const dataHead = [];
    const dataTail = [];
    const totalPoints = 100;
    const splitPoint = 20; // 20% 头部
    for (let i = 1; i &lt;= totalPoints; i++) {
      // y = 1000 * x^(-0.8) 模拟幂律曲线
      let val = 1000 * Math.pow(i, -0.75);
      if (i &lt;= splitPoint) {
        dataHead.push([i, val]);
      } else {
        // 为了让图表在尾部连接，需要重复分界点
        if (i === splitPoint + 1) dataTail.push([splitPoint, 1000 * Math.pow(splitPoint, -0.75)]);
        dataTail.push([i, val]);
      }
    }
    option = {
      animation: false, // 禁止动画
      grid: {
        top: '15%',
        left: '5%',
        right: '5%',
        bottom: '10%',
        containLabel: true
      },
      xAxis: {
        type: 'value',
        name: '产品种类 (Variety)',
        nameLocation: 'middle',
        nameGap: 30,
        nameTextStyle: {
          fontWeight: 'bold',
          fontSize: 14,
          color: '#666'
        },
        axisLine: { show: true, lineStyle: { color: '#ddd' } },
        axisTick: { show: false },
        axisLabel: { show: false },
        splitLine: { show: false }
      },
      yAxis: {
        type: 'value',
        name: '销量 / 流行度 (Popularity)',
        nameTextStyle: {
          fontWeight: 'bold',
          fontSize: 14,
          color: '#666',
          align: 'left',
          padding: [0, 0, 0, 10]
        },
        axisLine: { show: true, lineStyle: { color: '#ddd' } },
        axisTick: { show: false },
        axisLabel: { show: false },
        splitLine: { show: true, lineStyle: { type: 'dashed', color: '#eee' } }
      },
      series: [
        {
          name: '头部',
          type: 'line',
          smooth: true,
          symbol: 'none',
          data: dataHead,
          lineStyle: { width: 0 },
          areaStyle: {
            color: '#94a3b8', // 灰色代表传统头部
            opacity: 0.6
          }
        },
        {
          name: '长尾',
          type: 'line',
          smooth: true,
          symbol: 'none',
          data: dataTail,
          lineStyle: { width: 0 },
          areaStyle: {
            // 重点突出长尾部分，使用主题色
            color: new echarts.graphic.LinearGradient(0, 0, 0, 1, [
              { offset: 0, color: '#be123c' },
              { offset: 1, color: '#fb7185' }
            ]),
            opacity: 0.8
          }
        },
        // 辅助线
        {
          type: 'line',
          markLine: {
            symbol: 'none',
            label: { show: false },
            lineStyle: {
              type: 'dashed',
              color: '#333',
              width: 1
            },
            data: [
              { xAxis: splitPoint }
            ],
            animation: false
          }
        }
      ]
    };
    myChart.setOption(option);
  &lt;/script&gt;
&lt;/body&gt;
&lt;/html&gt;</t>
  </si>
  <si>
    <t>探讨跨文化沟通中的常见误区，以及如何培养全球化视野下的沟通技巧。</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</si>
  <si>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#f8fafc; /* Slate-50 */
        color: #334155; /* Slate-700 */
    }
    /* Layout Grid */
    .container {
        display: grid;
        grid-template-columns: 1fr 1fr;
        grid-template-rows: auto 1fr;
        height: 100%;
        padding: 40px 60px; /* Reduced padding */
        gap: 30px; /* Reduced gap */
        position: relative;
        z-index: 1;
    }
    /* Decorative Background Elements */
    .bg-shape-1 {
        position: absolute;
        top: -80px;
        right: -80px;
        width: 500px; /* Reduced size */
        height: 500px;
        background: linear-gradient(135deg, #e2e8f0 0%, #f1f5f9 100%);
        border-radius: 50%;
        z-index: 0;
    }
    .bg-shape-2 {
        position: absolute;
        bottom: 0;
        left: 0;
        width: 100%;
        height: 12px;
        background: linear-gradient(90deg, #0f766e 0%, #2dd4bf 100%); /* Teal Gradient */
        z-index: 2;
    }
    /* Header Section */
    .header {
        grid-column: 1 / -1;
        margin-bottom: 0; /* Removed bottom margin to save space */
    }
    .tag {
        display: inline-block;
        padding: 4px 12px; /* Compact padding */
        background-color: #ccfbf1; 
        color: #0f766e; 
        font-weight: 700;
        font-size: 12px; /* Smaller font */
        border-radius: 20px;
        margin-bottom: 8px;
        text-transform: uppercase;
        letter-spacing: 1px;
    }
    h1 {
        font-size: 36px; /* Reduced font size */
        font-weight: 900;
        color: #0f172a; 
        line-height: 1.1;
        margin-bottom: 8px;
    }
    .subtitle {
        font-size: 16px; /* Reduced font size */
        color: #64748b; 
        font-weight: 500;
    }
    /* Left Column: Misconceptions */
    .left-col {
        display: flex;
        flex-direction: column;
        justify-content: flex-start; /* Changed from center to flex-start */
        gap: 16px; /* Reduced gap */
        padding-top: 10px;
    }
    .section-title {
        font-size: 20px; /* Reduced font size */
        font-weight: 700;
        color: #0f172a;
        margin-bottom: 5px;
        display: flex;
        align-items: center;
        gap: 8px;
    }
    .section-title i {
        color: #ef4444; 
    }
    .card {
        background: white;
        padding: 16px; /* Reduced padding */
        border-radius: 12px;
        box-shadow: 0 4px 6px -1px rgba(0, 0, 0, 0.05), 0 2px 4px -1px rgba(0, 0, 0, 0.03);
        border-left: 5px solid #ef4444; 
        display: flex;
        align-items: flex-start;
        gap: 12px; /* Reduced gap */
    }
    .card-icon {
        width: 32px; /* Smaller icon box */
        height: 32px;
        background-color: #fee2e2;
        color: #ef4444;
        border-radius: 6px;
        display: flex;
        align-items: center;
        justify-content: center;
        font-size: 16px;
        flex-shrink: 0;
    }
    .card-content h3 {
        font-size: 16px; /* Smaller title */
        font-weight: 700;
        margin-bottom: 4px;
        color: #1e293b;
    }
    .card-content p {
        font-size: 13px; /* Smaller text */
        color: #64748b;
        line-height: 1.4;
    }
    /* Right Column: Solutions/Chart */
    .right-col {
        background: white;
        border-radius: 16px;
        padding: 20px; /* Reduced padding */
        box-shadow: 0 10px 15px -3px rgba(0, 0, 0, 0.05);
        display: flex;
        flex-direction: column;
        position: relative;
        overflow: hidden;
        height: 100%; /* Fill available height */
    }
    .right-col::before {
        content: '';
        position: absolute;
        top: 0;
        left: 0;
        width: 100%;
        height: 6px;
        background: linear-gradient(90deg, #0f766e, #2dd4bf);
    }
    .chart-header {
        margin-bottom: 10px;
    }
    .chart-header h2 {
        font-size: 18px; /* Smaller title */
        color: #0f766e;
        font-weight: 700;
    }
    .chart-header p {
        font-size: 13px;
        color: #64748b;
    }
    #skillChart {
        width: 100%;
        height: 280px; /* Reduced height */
        margin-top: -10px; /* Pull up chart slightly */
    }
    /* Footer/Legend area inside right col */
    .key-points {
        display: flex;
        justify-content: space-around;
        margin-top: auto; /* Push to bottom */
        border-top: 1px solid #e2e8f0;
        padding-top: 12px;
    }
    .point {
        text-align: center;
    }
    .point span {
        display: block;
        font-size: 20px; /* Smaller numbers */
        font-weight: 900;
        color: #0f766e;
    }
    .point label {
        font-size: 11px;
        color: #64748b;
        text-transform: uppercase;
    }
  &lt;/style&gt;
&lt;/head&gt;
&lt;body&gt;
  &lt;div class="bg-shape-1"&gt;&lt;/div&gt;
  &lt;div class="bg-shape-2"&gt;&lt;/div&gt;
  &lt;div class="container"&gt;
    &lt;!-- Header --&gt;
    &lt;div class="header"&gt;
      &lt;div class="tag"&gt;&lt;i class="fa-solid fa-earth-asia"&gt;&lt;/i&gt; Global Mindset&lt;/div&gt;
      &lt;h1&gt;跨文化沟通：误区与进阶&lt;/h1&gt;
      &lt;div class="subtitle"&gt;从单一视角到多元融合，构建全球化沟通智慧&lt;/div&gt;
    &lt;/div&gt;
    &lt;!-- Left Column --&gt;
    &lt;div class="left-col"&gt;
      &lt;div class="section-title"&gt;
        &lt;i class="fa-solid fa-triangle-exclamation"&gt;&lt;/i&gt;
        常见认知误区
      &lt;/div&gt;
      &lt;div class="card"&gt;
        &lt;div class="card-icon"&gt;&lt;i class="fa-solid fa-users-slash"&gt;&lt;/i&gt;&lt;/div&gt;
        &lt;div class="card-content"&gt;
          &lt;h3&gt;刻板印象陷阱 (Stereotyping)&lt;/h3&gt;
          &lt;p&gt;过度依赖对特定群体的固有印象，忽视了个体差异，导致沟通预设偏差。&lt;/p&gt;
        &lt;/div&gt;
      &lt;/div&gt;
      &lt;div class="card"&gt;
        &lt;div class="card-icon"&gt;&lt;i class="fa-solid fa-ear-deaf"&gt;&lt;/i&gt;&lt;/div&gt;
        &lt;div class="card-content"&gt;
          &lt;h3&gt;高低语境错位 (Context Clash)&lt;/h3&gt;
          &lt;p&gt;用低语境（直接）的方式应对高语境（含蓄）文化，或反之，造成信息误读。&lt;/p&gt;
        &lt;/div&gt;
      &lt;/div&gt;
      &lt;div class="card"&gt;
        &lt;div class="card-icon"&gt;&lt;i class="fa-solid fa-language"&gt;&lt;/i&gt;&lt;/div&gt;
        &lt;div class="card-content"&gt;
          &lt;h3&gt;语言即文化 (Language ≠ Culture)&lt;/h3&gt;
          &lt;p&gt;误以为掌握了语言就理解了文化，忽略了非语言信号和深层价值观的差异。&lt;/p&gt;
        &lt;/div&gt;
      &lt;/div&gt;
    &lt;/div&gt;
    &lt;!-- Right Column --&gt;
    &lt;div class="right-col"&gt;
      &lt;div class="chart-header"&gt;
        &lt;h2&gt;&lt;i class="fa-solid fa-chart-radar"&gt;&lt;/i&gt; 核心胜任力模型&lt;/h2&gt;
        &lt;p&gt;培养全球化视野所需的五维能力图谱&lt;/p&gt;
      &lt;/div&gt;
      &lt;div id="skillChart"&gt;&lt;/div&gt;
      &lt;div class="key-points"&gt;
        &lt;div class="point"&gt;
          &lt;span&gt;CQ&lt;/span&gt;
          &lt;label&gt;文化智商&lt;/label&gt;
        &lt;/div&gt;
        &lt;div class="point"&gt;
          &lt;span&gt;EQ&lt;/span&gt;
          &lt;label&gt;同理心&lt;/label&gt;
        &lt;/div&gt;
        &lt;div class="point"&gt;
          &lt;span&gt;AQ&lt;/span&gt;
          &lt;label&gt;适应力&lt;/label&gt;
        &lt;/div&gt;
      &lt;/div&gt;
    &lt;/div&gt;
  &lt;/div&gt;
  &lt;script&gt;
    // Initialize ECharts
    var chartDom = document.getElementById('skillChart');
    var myChart = echarts.init(chartDom);
    var option;
    option = {
      animation: false, // Strictly disable animation
      color: ['#0f766e'],
      radar: {
        indicator: [
          { name: '文化感知力\n(Awareness)', max: 100 },
          { name: '积极倾听\n(Listening)', max: 100 },
          { name: '非语言沟通\n(Non-verbal)', max: 100 },
          { name: '适应性\n(Adaptability)', max: 100 },
          { name: '同理心\n(Empathy)', max: 100 }
        ],
        radius: '65%',
        center: ['50%', '55%'], // Adjusted center
        splitNumber: 4,
        axisName: {
          color: '#475569',
          fontWeight: 'bold',
          fontSize: 12, // Reduced font size
          fontFamily: 'Noto Sans SC'
        },
        splitArea: {
          areaStyle: {
            color: ['#f1f5f9', '#fff', '#f1f5f9', '#fff'],
            shadowColor: 'rgba(0, 0, 0, 0.1)',
            shadowBlur: 10
          }
        },
        axisLine: {
          lineStyle: {
            color: 'rgba(15, 118, 110, 0.3)'
          }
        },
        splitLine: {
          lineStyle: {
            color: 'rgba(15, 118, 110, 0.3)'
          }
        }
      },
      series: [
        {
          name: 'Global Skills',
          type: 'radar',
          data: [
            {
              value: [85, 90, 75, 80, 95],
              name: '能力维度',
              areaStyle: {
                color: new echarts.graphic.LinearGradient(0, 0, 0, 1, [
                  { offset: 0, color: 'rgba(20, 184, 166, 0.6)' },
                  { offset: 1, color: 'rgba(15, 118, 110, 0.2)' }
                ])
              },
              lineStyle: {
                width: 3,
                color: '#0f766e'
              },
              symbol: 'circle',
              symbolSize: 6,
              itemStyle: {
                color: '#0f766e',
                borderColor: '#fff',
                borderWidth: 2
              }
            }
          ]
        }
      ]
    };
    myChart.setOption(option);
  &lt;/script&gt;
&lt;/body&gt;
&lt;/html&gt;</t>
  </si>
  <si>
    <t>阐述‘飞轮效应’在企业增长中的应用，即如何通过构建良性循环来实现持续加速。</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</si>
  <si>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#f0f4f3;
      color: #2d3748;
      position: relative;
    }
    /* 布局容器 - 调整内边距和间距以适应 720p */
    .container {
      display: grid;
      grid-template-columns: 440px 1fr; /* 左侧宽度减小，给右侧留空间 */
      gap: 40px; /* 间距减小 */
      padding: 40px 60px; /* 内边距减小 */
      height: 100%;
      align-items: center;
      position: relative;
      z-index: 10;
    }
    /* 左侧内容区 */
    .content-side {
      display: flex;
      flex-direction: column;
      justify-content: center;
      height: 100%;
    }
    h1 {
      font-size: 42px; /* 字体减小 */
      font-weight: 900;
      color: #134e4a;
      line-height: 1.2;
      margin-bottom: 15px; /* 间距减小 */
      letter-spacing: -1px;
    }
    .subtitle {
      font-size: 20px; /* 字体减小 */
      color: #0d9488;
      font-weight: 500;
      margin-bottom: 25px; /* 间距减小 */
      display: flex;
      align-items: center;
      gap: 10px;
    }
    .subtitle::before {
      content: '';
      display: block;
      width: 30px; /* 略微减小 */
      height: 4px;
      background: #f59e0b;
      border-radius: 2px;
    }
    .description {
      font-size: 15px; /* 字体减小 */
      line-height: 1.5;
      color: #4b5563;
      margin-bottom: 25px; /* 间距减小 */
      background: #fff;
      padding: 20px; /* 内边距减小 */
      border-radius: 12px;
      box-shadow: 0 4px 6px rgba(0,0,0,0.02);
      border-left: 5px solid #134e4a;
    }
    /* 数据图表容器 */
    .chart-box {
      width: 100%;
      height: 190px; /* 高度减小 */
      background: #fff;
      border-radius: 16px;
      padding: 15px;
      box-shadow: 0 10px 20px rgba(0,0,0,0.05);
      position: relative;
    }
    .chart-title {
      position: absolute;
      top: 15px;
      left: 20px;
      font-size: 14px;
      font-weight: 700;
      color: #134e4a;
      z-index: 10;
    }
    /* 右侧视觉区 - 飞轮图示 */
    .visual-side {
      position: relative;
      height: 100%;
      display: flex;
      align-items: center;
      justify-content: center;
    }
    .flywheel-wrapper {
      position: relative;
      width: 500px; /* 尺寸减小 */
      height: 500px; /* 尺寸减小 */
    }
    /* 中心核心 */
    .core {
      position: absolute;
      top: 50%;
      left: 50%;
      transform: translate(-50%, -50%);
      width: 150px; /* 尺寸减小 */
      height: 150px;
      background: linear-gradient(135deg, #134e4a 0%, #0f766e 100%);
      border-radius: 50%;
      display: flex;
      flex-direction: column;
      align-items: center;
      justify-content: center;
      color: #fff;
      box-shadow: 0 20px 40px rgba(19, 78, 74, 0.3);
      z-index: 10;
      text-align: center;
    }
    .core i { font-size: 40px; margin-bottom: 8px; color: #fcd34d; }
    .core span { font-size: 20px; font-weight: 700; }
    /* 环绕轨道 */
    .orbit {
      position: absolute;
      top: 50%;
      left: 50%;
      transform: translate(-50%, -50%);
      width: 400px; /* 尺寸减小 */
      height: 400px;
      border: 2px dashed #cbd5e1;
      border-radius: 50%;
      z-index: 1;
    }
    /* 飞轮节点 */
    .node {
      position: absolute;
      width: 120px; /* 尺寸减小 */
      height: 120px;
      background: #fff;
      border-radius: 16px;
      display: flex;
      flex-direction: column;
      align-items: center;
      justify-content: center;
      box-shadow: 0 8px 20px rgba(0,0,0,0.08);
      z-index: 5;
      text-align: center;
      padding: 10px;
    }
    .node i {
      font-size: 26px; /* 图标减小 */
      margin-bottom: 8px;
      color: #0d9488;
    }
    .node h3 {
      font-size: 15px; /* 字体减小 */
      color: #1f2937;
      margin-bottom: 2px;
    }
    .node p {
      font-size: 11px; /* 字体减小 */
      color: #6b7280;
      line-height: 1.2;
    }
    /* 节点位置 - 保持相对位置 */
    .node-1 { top: 0; left: 50%; transform: translate(-50%, -20%); }
    .node-2 { top: 50%; right: 0; transform: translate(20%, -50%); }
    .node-3 { bottom: 0; left: 50%; transform: translate(-50%, 20%); }
    .node-4 { top: 50%; left: 0; transform: translate(-20%, -50%); }
    /* 连接箭头 */
    .arrow {
      position: absolute;
      color: #f59e0b;
      font-size: 20px;
      z-index: 2;
    }
    .arrow-1 { top: 16%; right: 16%; transform: rotate(45deg); }
    .arrow-2 { bottom: 16%; right: 16%; transform: rotate(135deg); }
    .arrow-3 { bottom: 16%; left: 16%; transform: rotate(225deg); }
    .arrow-4 { top: 16%; left: 16%; transform: rotate(315deg); }
    /* 装饰背景 - 调整位置防止溢出报错 */
    .bg-shape {
      position: absolute;
      border-radius: 50%;
      filter: blur(60px);
      z-index: 0;
    }
    .shape-1 {
      width: 400px;
      height: 400px;
      background: rgba(13, 148, 136, 0.05);
      top: -50px;
      right: -50px;
    }
    .shape-2 {
      width: 300px;
      height: 300px;
      background: rgba(245, 158, 11, 0.05);
      bottom: -30px;
      left: -30px;
    }
  &lt;/style&gt;
&lt;/head&gt;
&lt;body&gt;
  &lt;div class="bg-shape shape-1"&gt;&lt;/div&gt;
  &lt;div class="bg-shape shape-2"&gt;&lt;/div&gt;
  &lt;div class="container"&gt;
    &lt;!-- 左侧：文字阐述 --&gt;
    &lt;div class="content-side"&gt;
      &lt;h1&gt;飞轮效应&lt;br&gt;The Flywheel Effect&lt;/h1&gt;
      &lt;div class="subtitle"&gt;构建企业持续增长的良性循环&lt;/div&gt;
      &lt;div class="description"&gt;
        &lt;strong&gt;核心理念：&lt;/strong&gt; 
        企业增长并非源于单一的巨大推动力，而是通过构建一个闭环系统，让每一个业务环节的产出都成为下一个环节的投入，从而产生累积效应，实现从静止到高速运转的突破。
      &lt;/div&gt;
      &lt;!-- ECharts 图表：展示增长曲线 --&gt;
      &lt;div class="chart-box"&gt;
        &lt;div class="chart-title"&gt;增长势能累积曲线&lt;/div&gt;
        &lt;div id="growthChart" style="width: 100%; height: 100%;"&gt;&lt;/div&gt;
      &lt;/div&gt;
    &lt;/div&gt;
    &lt;!-- 右侧：飞轮视觉图 --&gt;
    &lt;div class="visual-side"&gt;
      &lt;div class="flywheel-wrapper"&gt;
        &lt;!-- 轨道线 --&gt;
        &lt;div class="orbit"&gt;&lt;/div&gt;
        &lt;!-- 核心 --&gt;
        &lt;div class="core"&gt;
          &lt;i class="fa-solid fa-rocket"&gt;&lt;/i&gt;
          &lt;span&gt;增长引擎&lt;/span&gt;
        &lt;/div&gt;
        &lt;!-- 节点 1: 优质产品 --&gt;
        &lt;div class="node node-1"&gt;
          &lt;i class="fa-solid fa-gem"&gt;&lt;/i&gt;
          &lt;h3&gt;优质产品&lt;/h3&gt;
          &lt;p&gt;打造卓越的用户体验与核心竞争力&lt;/p&gt;
        &lt;/div&gt;
        &lt;!-- 节点 2: 客户口碑 --&gt;
        &lt;div class="node node-2"&gt;
          &lt;i class="fa-solid fa-users-viewfinder"&gt;&lt;/i&gt;
          &lt;h3&gt;客户口碑&lt;/h3&gt;
          &lt;p&gt;提升满意度，激发自然推荐与复购&lt;/p&gt;
        &lt;/div&gt;
        &lt;!-- 节点 3: 流量规模 --&gt;
        &lt;div class="node node-3"&gt;
          &lt;i class="fa-solid fa-chart-line"&gt;&lt;/i&gt;
          &lt;h3&gt;流量规模&lt;/h3&gt;
          &lt;p&gt;扩大市场份额，降低获客边际成本&lt;/p&gt;
        &lt;/div&gt;
        &lt;!-- 节点 4: 资源投入 --&gt;
        &lt;div class="node node-4"&gt;
          &lt;i class="fa-solid fa-coins"&gt;&lt;/i&gt;
          &lt;h3&gt;资源投入&lt;/h3&gt;
          &lt;p&gt;利润再投资，持续优化基础设施&lt;/p&gt;
        &lt;/div&gt;
        &lt;!-- 连接箭头 --&gt;
        &lt;i class="fa-solid fa-chevron-right arrow arrow-1"&gt;&lt;/i&gt;
        &lt;i class="fa-solid fa-chevron-right arrow arrow-2"&gt;&lt;/i&gt;
        &lt;i class="fa-solid fa-chevron-right arrow arrow-3"&gt;&lt;/i&gt;
        &lt;i class="fa-solid fa-chevron-right arrow arrow-4"&gt;&lt;/i&gt;
      &lt;/div&gt;
    &lt;/div&gt;
  &lt;/div&gt;
  &lt;script src="https://cdnjs.cloudflare.com/ajax/libs/echarts/5.4.3/echarts.min.js"&gt;&lt;/script&gt;
  &lt;script&gt;
    // 初始化 ECharts 图表
    var chartDom = document.getElementById('growthChart');
    var myChart = echarts.init(chartDom);
    var option;
    option = {
      animation: false, // 严格禁止动画
      grid: {
        top: '35px', // 增加顶部间距以避开标题
        left: '2%',
        right: '4%',
        bottom: '2%',
        containLabel: true
      },
      xAxis: {
        type: 'category',
        boundaryGap: false,
        data: ['启动期', '积累期', '突破点', '加速期', '爆发期'],
        axisLine: { show: false },
        axisTick: { show: false },
        axisLabel: { color: '#9ca3af', fontSize: 10 }
      },
      yAxis: {
        type: 'value',
        splitLine: {
          lineStyle: {
            type: 'dashed',
            color: '#e5e7eb'
          }
        },
        axisLabel: { show: false }
      },
      series: [
        {
          name: '增长速度',
          type: 'line',
          smooth: true,
          symbol: 'none',
          lineStyle: {
            width: 3,
            color: '#0d9488'
          },
          areaStyle: {
            color: new echarts.graphic.LinearGradient(0, 0, 0, 1, [
              { offset: 0, color: 'rgba(13, 148, 136, 0.4)' },
              { offset: 1, color: 'rgba(13, 148, 136, 0.0)' }
            ])
          },
          data: [10, 15, 25, 55, 120] // 模拟指数增长数据
        }
      ]
    };
    option &amp;&amp; myChart.setOption(option);
  &lt;/script&gt;
&lt;/body&gt;
&lt;/html&gt;</t>
  </si>
  <si>
    <t>分析社交媒体对青少年心理健康的影响，包括焦虑感、攀比心理及网络欺凌问题。</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</si>
  <si>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#f0f4f8;
      color: #334155;
    }
    /* 背景装饰 */
    .bg-decoration {
      position: absolute;
      top: 0;
      right: 0;
      width: 40%;
      height: 100%;
      background: linear-gradient(225deg, #e2e8f0 0%, #f0f4f8 100%);
      z-index: -1;
      clip-path: polygon(20% 0, 100% 0, 100% 100%, 0% 100%);
    }
    /* 布局容器 */
    .container {
      display: grid;
      grid-template-rows: auto 1fr;
      height: 100%;
      padding: 60px 80px;
      gap: 40px;
    }
    /* 头部区域 */
    header {
      border-left: 8px solid #0f766e; /* Teal color */
      padding-left: 24px;
    }
    h1 {
      font-size: 48px;
      font-weight: 900;
      color: #0f766e;
      margin-bottom: 12px;
      letter-spacing: -1px;
    }
    p.subtitle {
      font-size: 24px;
      color: #64748b;
      font-weight: 500;
    }
    /* 主内容区 */
    main {
      display: grid;
      grid-template-columns: 1fr 1.2fr;
      gap: 60px;
      align-items: center;
    }
    /* 左侧：卡片列表 */
    .card-list {
      display: flex;
      flex-direction: column;
      gap: 24px;
    }
    .card {
      background: white;
      padding: 24px 32px;
      border-radius: 16px;
      box-shadow: 0 10px 25px -5px rgba(0, 0, 0, 0.05), 0 8px 10px -6px rgba(0, 0, 0, 0.01);
      display: flex;
      align-items: flex-start;
      gap: 20px;
      border: 1px solid #e2e8f0;
    }
    .icon-box {
      width: 56px;
      height: 56px;
      border-radius: 12px;
      display: flex;
      align-items: center;
      justify-content: center;
      font-size: 24px;
      flex-shrink: 0;
    }
    .card-content h3 {
      font-size: 20px;
      font-weight: 700;
      color: #1e293b;
      margin-bottom: 6px;
    }
    .card-content p {
      font-size: 16px;
      color: #64748b;
      line-height: 1.5;
    }
    /* 特定卡片样式 */
    .card.anxiety .icon-box {
      background-color: #ccfbf1;
      color: #0f766e;
    }
    .card.comparison .icon-box {
      background-color: #ffedd5;
      color: #c2410c;
    }
    .card.bullying .icon-box {
      background-color: #fee2e2;
      color: #b91c1c;
    }
    /* 右侧：图表区域 */
    .chart-wrapper {
      background: white;
      border-radius: 20px;
      padding: 30px;
      height: 100%;
      box-shadow: 0 20px 25px -5px rgba(0, 0, 0, 0.05), 0 8px 10px -6px rgba(0, 0, 0, 0.01);
      display: flex;
      flex-direction: column;
    }
    .chart-title {
      font-size: 18px;
      font-weight: 700;
      color: #334155;
      margin-bottom: 20px;
      display: flex;
      align-items: center;
      gap: 10px;
    }
    #mainChart {
      width: 100%;
      flex: 1;
    }
    /* 底部装饰 */
    .footer-note {
      position: absolute;
      bottom: 30px;
      right: 40px;
      font-size: 12px;
      color: #94a3b8;
    }
  &lt;/style&gt;
&lt;/head&gt;
&lt;body&gt;
  &lt;div class="bg-decoration"&gt;&lt;/div&gt;
  &lt;div class="container"&gt;
    &lt;header&gt;
      &lt;h1&gt;社交媒体对青少年心理健康的影响&lt;/h1&gt;
      &lt;p class="subtitle"&gt;深度分析：焦虑感、攀比心理及网络欺凌问题&lt;/p&gt;
    &lt;/header&gt;
    &lt;main&gt;
      &lt;!-- 左侧核心观点 --&gt;
      &lt;div class="card-list"&gt;
        &lt;!-- 焦虑感 --&gt;
        &lt;div class="card anxiety"&gt;
          &lt;div class="icon-box"&gt;
            &lt;i class="fa-solid fa-brain"&gt;&lt;/i&gt;
          &lt;/div&gt;
          &lt;div class="card-content"&gt;
            &lt;h3&gt;焦虑与错失恐惧 (FOMO)&lt;/h3&gt;
            &lt;p&gt;持续的通知推送和对"错过热点"的恐惧导致长期处于高度警觉状态，引发广泛性焦虑。&lt;/p&gt;
          &lt;/div&gt;
        &lt;/div&gt;
        &lt;!-- 攀比心理 --&gt;
        &lt;div class="card comparison"&gt;
          &lt;div class="icon-box"&gt;
            &lt;i class="fa-solid fa-scale-unbalanced"&gt;&lt;/i&gt;
          &lt;/div&gt;
          &lt;div class="card-content"&gt;
            &lt;h3&gt;社会比较与自尊受损&lt;/h3&gt;
            &lt;p&gt;面对他人精心修饰的"完美生活"，青少年易产生自卑感，导致身体意象不满和自我价值感降低。&lt;/p&gt;
          &lt;/div&gt;
        &lt;/div&gt;
        &lt;!-- 网络欺凌 --&gt;
        &lt;div class="card bullying"&gt;
          &lt;div class="icon-box"&gt;
            &lt;i class="fa-solid fa-user-shield"&gt;&lt;/i&gt;
          &lt;/div&gt;
          &lt;div class="card-content"&gt;
            &lt;h3&gt;网络欺凌与心理创伤&lt;/h3&gt;
            &lt;p&gt;匿名攻击、排斥和谣言传播造成严重的心理创伤，且因网络的持久性而难以摆脱。&lt;/p&gt;
          &lt;/div&gt;
        &lt;/div&gt;
      &lt;/div&gt;
      &lt;!-- 右侧数据图表 --&gt;
      &lt;div class="chart-wrapper"&gt;
        &lt;div class="chart-title"&gt;
          &lt;i class="fa-solid fa-chart-simple" style="color: #0f766e;"&gt;&lt;/i&gt;
          &lt;span&gt;青少年社交媒体负面影响调查数据 (N=2000)&lt;/span&gt;
        &lt;/div&gt;
        &lt;div id="mainChart"&gt;&lt;/div&gt;
      &lt;/div&gt;
    &lt;/main&gt;
  &lt;/div&gt;
  &lt;div class="footer-note"&gt;数据来源：2023年青少年数字健康研究报告&lt;/div&gt;
  &lt;script&gt;
    // 初始化 ECharts
    var chartDom = document.getElementById('mainChart');
    var myChart = echarts.init(chartDom);
    var option;
    option = {
      animation: false, // 严格禁止动画
      grid: {
        top: '10%',
        left: '3%',
        right: '8%',
        bottom: '3%',
        containLabel: true
      },
      xAxis: {
        type: 'value',
        boundaryGap: [0, 0.01],
        axisLabel: {
          formatter: '{value}%',
          color: '#64748b',
          fontFamily: 'Noto Sans SC'
        },
        splitLine: {
          lineStyle: {
            type: 'dashed',
            color: '#e2e8f0'
          }
        }
      },
      yAxis: {
        type: 'category',
        data: ['睡眠障碍', '体貌焦虑', '网络欺凌经历', '抑郁情绪', '错失恐惧症 (FOMO)'],
        axisLabel: {
          color: '#334155',
          fontWeight: 'bold',
          fontSize: 14,
          fontFamily: 'Noto Sans SC',
          margin: 16
        },
        axisLine: { show: false },
        axisTick: { show: false }
      },
      series: [
        {
          name: '影响比例',
          type: 'bar',
          data: [
            {value: 42, itemStyle: {color: '#cbd5e1'}}, // 睡眠
            {value: 58, itemStyle: {color: '#fdba74'}}, // 体貌 (Orange)
            {value: 35, itemStyle: {color: '#fca5a5'}}, // 欺凌 (Red)
            {value: 48, itemStyle: {color: '#cbd5e1'}}, // 抑郁
            {value: 65, itemStyle: {color: '#5eead4'}}  // FOMO (Teal)
          ],
          barWidth: '55%',
          label: {
            show: true,
            position: 'right',
            formatter: '{c}%',
            color: '#0f766e',
            fontWeight: 'bold',
            fontSize: 14,
            fontFamily: 'Noto Sans SC'
          },
          itemStyle: {
            borderRadius: [0, 4, 4, 0]
          }
        }
      ]
    };
    // 针对特定数据点进行颜色微调以匹配左侧卡片主题
    // FOMO -&gt; Teal (#0f766e base, lighter in chart)
    // 体貌 -&gt; Orange (#c2410c base)
    // 欺凌 -&gt; Red (#b91c1c base)
    var data = [45, 58, 32, 52, 68]; // 重新定义数据顺序对应Y轴
    // Y轴顺序: 睡眠, 体貌, 欺凌, 抑郁, FOMO
    // 对应颜色: 灰, 橙, 红, 灰, 青
    option.series[0].data = [
      { value: 45, itemStyle: { color: '#94a3b8' } }, // 睡眠
      { value: 58, itemStyle: { color: '#fb923c' } }, // 体貌 (对应攀比)
      { value: 32, itemStyle: { color: '#f87171' } }, // 欺凌 (对应欺凌)
      { value: 52, itemStyle: { color: '#94a3b8' } }, // 抑郁
      { value: 68, itemStyle: { color: '#2dd4bf' } }  // FOMO (对应焦虑)
    ];
    myChart.setOption(option);
  &lt;/script&gt;
&lt;/body&gt;
&lt;/html&gt;</t>
  </si>
  <si>
    <t>详细介绍大数据分析的四个阶段：描述性分析、诊断性分析、预测性分析、规范性分析。</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</si>
  <si>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#f4f7f6;
        color: #333;
    }
    /* 布局容器 */
    .container {
        position: relative;
        width: 100%;
        height: 100%;
        padding: 30px 50px; /* 调整内边距以适应高度 */
        display: flex;
        flex-direction: column;
        z-index: 2;
    }
    /* 标题区域 */
    .header {
        margin-bottom: 20px; /* 减小间距 */
        border-left: 8px solid #263238;
        padding-left: 24px;
        flex-shrink: 0;
    }
    .header h1 {
        font-size: 40px; /* 稍微减小字体 */
        font-weight: 900;
        color: #263238;
        letter-spacing: 1px;
        margin-bottom: 6px;
    }
    .header p {
        font-size: 18px; /* 稍微减小字体 */
        color: #546e7a;
        font-weight: 500;
    }
    /* 卡片容器 */
    .cards-wrapper {
        display: flex;
        justify-content: space-between;
        align-items: flex-start;
        flex: 1; /* 使用 flex 自动填充剩余空间，替代 height: 100% */
        margin-top: 10px;
        position: relative;
        min-height: 0; /* 防止溢出 */
    }
    /* 单个卡片样式 */
    .card {
        width: 23%;
        background: #fff;
        border-radius: 16px;
        padding: 24px 20px; /* 减小内边距 */
        box-shadow: 0 10px 30px rgba(0,0,0,0.08);
        display: flex;
        flex-direction: column;
        position: relative;
        border-top: 6px solid transparent;
        height: 340px; /* 减小高度以适应页面 (原 380px) */
    }
    /* 卡片颜色主题与阶梯布局 - 调整 margin-top */
    .card.descriptive { border-color: #78909c; margin-top: 90px; } /* 原 120px */
    .card.diagnostic  { border-color: #00897b; margin-top: 60px; } /* 原 80px */
    .card.predictive  { border-color: #fbc02d; margin-top: 30px; } /* 原 40px */
    .card.prescriptive{ border-color: #e53935; margin-top: 0px; }
    /* 卡片内部元素 */
    .icon-box {
        width: 50px; /* 缩小图标容器 */
        height: 50px;
        border-radius: 12px;
        display: flex;
        align-items: center;
        justify-content: center;
        font-size: 24px; /* 缩小图标 */
        margin-bottom: 15px;
    }
    .descriptive .icon-box { background: #eceff1; color: #546e7a; }
    .diagnostic .icon-box  { background: #e0f2f1; color: #00695c; }
    .predictive .icon-box  { background: #fffde7; color: #f9a825; }
    .prescriptive .icon-box{ background: #ffebee; color: #c62828; }
    .card h2 {
        font-size: 22px; /* 微调字体 */
        font-weight: 700;
        margin-bottom: 6px;
        color: #263238;
    }
    .card .question {
        font-size: 15px;
        font-weight: 700;
        margin-bottom: 12px;
        font-style: italic;
        opacity: 0.8;
    }
    .descriptive .question { color: #546e7a; }
    .diagnostic .question  { color: #00695c; }
    .predictive .question  { color: #f57f17; }
    .prescriptive .question{ color: #c62828; }
    .card ul {
        list-style: none;
        margin-top: auto;
    }
    .card ul li {
        font-size: 14px; /* 微调字体 */
        color: #455a64;
        margin-bottom: 8px;
        display: flex;
        align-items: center;
    }
    .card ul li::before {
        content: "•";
        font-size: 18px;
        margin-right: 6px;
        line-height: 1;
    }
    .descriptive ul li::before { color: #78909c; }
    .diagnostic ul li::before  { color: #00897b; }
    .predictive ul li::before  { color: #fbc02d; }
    .prescriptive ul li::before{ color: #e53935; }
    /* 底部坐标轴标签 */
    .axis-x { 
        text-align: right; 
        width: 100%; 
        border-top: 2px solid #cfd8dc; 
        padding-top: 10px; 
        margin-top: 10px;
        font-size: 14px;
        color: #78909c;
        font-weight: 500;
        flex-shrink: 0; /* 防止被压缩 */
    }
    .axis-y { 
        position: absolute; 
        left: 30px; 
        bottom: 50px; 
        transform: rotate(-90deg); 
        transform-origin: left bottom;
        border-bottom: 2px solid #cfd8dc;
        width: 350px;
        padding-bottom: 8px;
        font-size: 14px;
        color: #78909c;
        font-weight: 500;
        z-index: 10;
    }
    /* 背景图表容器 */
    #bg-chart {
        position: absolute;
        bottom: 0;
        left: 0;
        width: 1280px;
        height: 360px; /* 稍微减小高度 */
        z-index: 1;
        opacity: 0.6;
    }
    /* 装饰性标签 */
    .tag {
        display: inline-block;
        padding: 3px 6px;
        border-radius: 4px;
        font-size: 11px;
        font-weight: 700;
        text-transform: uppercase;
        margin-bottom: 10px;
    }
    .descriptive .tag { background: #eceff1; color: #546e7a; }
    .diagnostic .tag  { background: #e0f2f1; color: #00695c; }
    .predictive .tag  { background: #fffde7; color: #f9a825; }
    .prescriptive .tag{ background: #ffebee; color: #c62828; }
  &lt;/style&gt;
&lt;/head&gt;
&lt;body&gt;
  &lt;!-- 背景图表 --&gt;
  &lt;div id="bg-chart"&gt;&lt;/div&gt;
  &lt;!-- 坐标轴示意 --&gt;
  &lt;div class="axis-y"&gt;商业价值 (Value)&lt;/div&gt;
  &lt;div class="container"&gt;
    &lt;div class="header"&gt;
      &lt;h1&gt;大数据分析的四个阶段&lt;/h1&gt;
      &lt;p&gt;从数据回顾到智能决策的演进路径 (Maturity Model)&lt;/p&gt;
    &lt;/div&gt;
    &lt;div class="cards-wrapper"&gt;
      &lt;!-- 阶段 1 --&gt;
      &lt;div class="card descriptive"&gt;
        &lt;div class="icon-box"&gt;
          &lt;i class="fa-solid fa-clipboard-list"&gt;&lt;/i&gt;
        &lt;/div&gt;
        &lt;span class="tag"&gt;Hindsight&lt;/span&gt;
        &lt;h2&gt;描述性分析&lt;/h2&gt;
        &lt;div class="question"&gt;发生了什么？&lt;/div&gt;
        &lt;ul&gt;
          &lt;li&gt;历史数据回顾&lt;/li&gt;
          &lt;li&gt;标准报表与仪表盘&lt;/li&gt;
          &lt;li&gt;数据聚合与可视化&lt;/li&gt;
          &lt;li&gt;现状监测&lt;/li&gt;
        &lt;/ul&gt;
      &lt;/div&gt;
      &lt;!-- 阶段 2 --&gt;
      &lt;div class="card diagnostic"&gt;
        &lt;div class="icon-box"&gt;
          &lt;i class="fa-solid fa-stethoscope"&gt;&lt;/i&gt;
        &lt;/div&gt;
        &lt;span class="tag"&gt;Insight&lt;/span&gt;
        &lt;h2&gt;诊断性分析&lt;/h2&gt;
        &lt;div class="question"&gt;为什么发生？&lt;/div&gt;
        &lt;ul&gt;
          &lt;li&gt;数据钻取 (Drill-down)&lt;/li&gt;
          &lt;li&gt;异常检测&lt;/li&gt;
          &lt;li&gt;相关性分析&lt;/li&gt;
          &lt;li&gt;根因发现&lt;/li&gt;
        &lt;/ul&gt;
      &lt;/div&gt;
      &lt;!-- 阶段 3 --&gt;
      &lt;div class="card predictive"&gt;
        &lt;div class="icon-box"&gt;
          &lt;i class="fa-solid fa-chart-line"&gt;&lt;/i&gt;
        &lt;/div&gt;
        &lt;span class="tag"&gt;Foresight&lt;/span&gt;
        &lt;h2&gt;预测性分析&lt;/h2&gt;
        &lt;div class="question"&gt;将要发生什么？&lt;/div&gt;
        &lt;ul&gt;
          &lt;li&gt;趋势外推&lt;/li&gt;
          &lt;li&gt;统计建模&lt;/li&gt;
          &lt;li&gt;机器学习算法&lt;/li&gt;
          &lt;li&gt;风险评估&lt;/li&gt;
        &lt;/ul&gt;
      &lt;/div&gt;
      &lt;!-- 阶段 4 --&gt;
      &lt;div class="card prescriptive"&gt;
        &lt;div class="icon-box"&gt;
          &lt;i class="fa-solid fa-robot"&gt;&lt;/i&gt;
        &lt;/div&gt;
        &lt;span class="tag"&gt;Optimization&lt;/span&gt;
        &lt;h2&gt;规范性分析&lt;/h2&gt;
        &lt;div class="question"&gt;如何实现目标？&lt;/div&gt;
        &lt;ul&gt;
          &lt;li&gt;运筹优化&lt;/li&gt;
          &lt;li&gt;模拟仿真 (Simulation)&lt;/li&gt;
          &lt;li&gt;自动化决策&lt;/li&gt;
          &lt;li&gt;行动建议推荐&lt;/li&gt;
        &lt;/ul&gt;
      &lt;/div&gt;
    &lt;/div&gt;
    &lt;div class="axis-x"&gt;复杂度与难度 (Complexity) &amp;nbsp; &lt;i class="fa-solid fa-arrow-right"&gt;&lt;/i&gt;&lt;/div&gt;
  &lt;/div&gt;
  &lt;script src="https://cdnjs.cloudflare.com/ajax/libs/echarts/5.4.3/echarts.min.js"&gt;&lt;/script&gt;
  &lt;script&gt;
    // 初始化 ECharts 实例
    var chartDom = document.getElementById('bg-chart');
    var myChart = echarts.init(chartDom);
    var option;
    option = {
      animation: false,
      grid: {
        left: '5%',
        right: '5%',
        bottom: '0%',
        top: '10%',
        containLabel: false
      },
      xAxis: {
        type: 'category',
        boundaryGap: false,
        data: ['Stage 1', 'Stage 2', 'Stage 3', 'Stage 4'],
        show: false
      },
      yAxis: {
        type: 'value',
        show: false,
        min: 0,
        max: 100
      },
      series: [
        {
          name: 'Value Curve',
          type: 'line',
          smooth: 0.4,
          symbol: 'none',
          lineStyle: {
            width: 0
          },
          areaStyle: {
            opacity: 0.15,
            color: new echarts.graphic.LinearGradient(0, 0, 1, 0, [
              { offset: 0, color: '#78909c' },
              { offset: 0.33, color: '#00897b' },
              { offset: 0.66, color: '#fbc02d' },
              { offset: 1, color: '#e53935' }
            ])
          },
          data: [15, 35, 65, 95]
        },
        {
            type: 'line',
            smooth: 0.4,
            symbol: 'circle',
            symbolSize: 10,
            itemStyle: {
                color: '#fff',
                borderColor: '#546e7a',
                borderWidth: 2
            },
            lineStyle: {
                width: 4,
                type: 'dashed',
                color: new echarts.graphic.LinearGradient(0, 0, 1, 0, [
                    { offset: 0, color: '#cfd8dc' },
                    { offset: 1, color: '#90a4ae' }
                ])
            },
            data: [15, 35, 65, 95]
        }
      ]
    };
    myChart.setOption(option);
  &lt;/script&gt;
&lt;/body&gt;
&lt;/html&gt;</t>
  </si>
  <si>
    <t>探讨创新扩散理论，说明新产品是如何从早期采用者逐步普及到大众市场的。</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</si>
  <si>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#fcfcfc;
        color: #333;
    }
    /* 背景装饰 */
    .bg-decoration {
        position: absolute;
        top: 0;
        right: 0;
        width: 600px;
        height: 600px;
        background: radial-gradient(circle, rgba(233, 196, 106, 0.05) 0%, rgba(255,255,255,0) 70%);
        z-index: 0;
        pointer-events: none;
    }
    /* 主容器 */
    .container {
        position: relative;
        width: 100%;
        height: 100%;
        padding: 40px 60px;
        display: flex;
        flex-direction: column;
        z-index: 1;
    }
    /* 头部 */
    header {
        margin-bottom: 20px;
        border-left: 8px solid #264653;
        padding-left: 24px;
    }
    h1 {
        font-size: 48px;
        font-weight: 900;
        color: #264653;
        letter-spacing: -1px;
        line-height: 1.1;
        margin-bottom: 8px;
    }
    h2 {
        font-size: 24px;
        font-weight: 500;
        color: #666;
    }
    /* 图表区域 */
    #chart-container {
        width: 100%;
        height: 380px;
        margin-top: 10px;
    }
    /* 底部卡片区域 */
    .cards-container {
        display: flex;
        justify-content: space-between;
        margin-top: 20px;
        gap: 16px;
    }
    .card {
        flex: 1;
        background: white;
        border-radius: 12px;
        padding: 20px 16px;
        box-shadow: 0 4px 20px rgba(0,0,0,0.06);
        display: flex;
        flex-direction: column;
        align-items: center;
        text-align: center;
        position: relative;
        overflow: hidden;
        border-top: 4px solid transparent;
    }
    /* 卡片颜色定义 */
    .card.innovators { border-color: #2A9D8F; }
    .card.early-adopters { border-color: #E9C46A; }
    .card.early-majority { border-color: #F4A261; }
    .card.late-majority { border-color: #E76F51; }
    .card.laggards { border-color: #6D597A; }
    .card-icon {
        font-size: 24px;
        margin-bottom: 12px;
        width: 48px;
        height: 48px;
        border-radius: 50%;
        display: flex;
        align-items: center;
        justify-content: center;
        color: white;
    }
    .innovators .card-icon { background-color: #2A9D8F; }
    .early-adopters .card-icon { background-color: #E9C46A; }
    .early-majority .card-icon { background-color: #F4A261; }
    .late-majority .card-icon { background-color: #E76F51; }
    .laggards .card-icon { background-color: #6D597A; }
    .card-title {
        font-size: 18px;
        font-weight: 700;
        color: #333;
        margin-bottom: 4px;
    }
    .card-percent {
        font-size: 14px;
        font-weight: 700;
        color: #888;
        margin-bottom: 10px;
        background: #f0f0f0;
        padding: 2px 8px;
        border-radius: 4px;
    }
    .card-desc {
        font-size: 13px;
        color: #555;
        line-height: 1.5;
    }
    /* S曲线标注 */
    .s-curve-label {
        position: absolute;
        top: 140px;
        right: 80px;
        background: rgba(255,255,255,0.9);
        padding: 10px 15px;
        border-radius: 8px;
        box-shadow: 0 2px 10px rgba(0,0,0,0.1);
        font-size: 14px;
        color: #264653;
        font-weight: bold;
        display: flex;
        align-items: center;
        gap: 8px;
    }
    .s-curve-line {
        width: 30px;
        height: 3px;
        background: #264653;
        border-radius: 2px;
    }
  &lt;/style&gt;
&lt;/head&gt;
&lt;body&gt;
  &lt;div class="bg-decoration"&gt;&lt;/div&gt;
  &lt;div class="container"&gt;
    &lt;header&gt;
      &lt;h1&gt;创新扩散理论&lt;/h1&gt;
      &lt;h2&gt;Diffusion of Innovations: 从早期采用者到大众市场的普及之路&lt;/h2&gt;
    &lt;/header&gt;
    &lt;!-- ECharts 图表容器 --&gt;
    &lt;div id="chart-container"&gt;&lt;/div&gt;
    &lt;!-- 辅助说明：S曲线图例 --&gt;
    &lt;div class="s-curve-label"&gt;
        &lt;div class="s-curve-line"&gt;&lt;/div&gt;
        &lt;span&gt;市场占有率 (S曲线)&lt;/span&gt;
    &lt;/div&gt;
    &lt;!-- 底部信息卡片 --&gt;
    &lt;div class="cards-container"&gt;
      &lt;div class="card innovators"&gt;
        &lt;div class="card-icon"&gt;&lt;i class="fa-solid fa-rocket"&gt;&lt;/i&gt;&lt;/div&gt;
        &lt;div class="card-title"&gt;创新者&lt;/div&gt;
        &lt;div class="card-percent"&gt;2.5%&lt;/div&gt;
        &lt;div class="card-desc"&gt;技术狂热者，乐于冒险，对价格不敏感，容忍缺陷。&lt;/div&gt;
      &lt;/div&gt;
      &lt;div class="card early-adopters"&gt;
        &lt;div class="card-icon"&gt;&lt;i class="fa-solid fa-eye"&gt;&lt;/i&gt;&lt;/div&gt;
        &lt;div class="card-title"&gt;早期采用者&lt;/div&gt;
        &lt;div class="card-percent"&gt;13.5%&lt;/div&gt;
        &lt;div class="card-desc"&gt;意见领袖，有远见，寻求竞争优势，跨越鸿沟的关键。&lt;/div&gt;
      &lt;/div&gt;
      &lt;div class="card early-majority"&gt;
        &lt;div class="card-icon"&gt;&lt;i class="fa-solid fa-users"&gt;&lt;/i&gt;&lt;/div&gt;
        &lt;div class="card-title"&gt;早期大众&lt;/div&gt;
        &lt;div class="card-percent"&gt;34%&lt;/div&gt;
        &lt;div class="card-desc"&gt;务实主义者，需要成熟的解决方案和参考案例。&lt;/div&gt;
      &lt;/div&gt;
      &lt;div class="card late-majority"&gt;
        &lt;div class="card-icon"&gt;&lt;i class="fa-solid fa-user-shield"&gt;&lt;/i&gt;&lt;/div&gt;
        &lt;div class="card-title"&gt;晚期大众&lt;/div&gt;
        &lt;div class="card-percent"&gt;34%&lt;/div&gt;
        &lt;div class="card-desc"&gt;保守怀疑者，受社会规范压力影响，对价格敏感。&lt;/div&gt;
      &lt;/div&gt;
      &lt;div class="card laggards"&gt;
        &lt;div class="card-icon"&gt;&lt;i class="fa-solid fa-anchor"&gt;&lt;/i&gt;&lt;/div&gt;
        &lt;div class="card-title"&gt;落后者&lt;/div&gt;
        &lt;div class="card-percent"&gt;16%&lt;/div&gt;
        &lt;div class="card-desc"&gt;传统主义者，抵触变化，直到必须使用时才采纳。&lt;/div&gt;
      &lt;/div&gt;
    &lt;/div&gt;
  &lt;/div&gt;
  &lt;script src="https://cdnjs.cloudflare.com/ajax/libs/echarts/5.4.3/echarts.min.js"&gt;&lt;/script&gt;
  &lt;script&gt;
    // 初始化图表
    var chartDom = document.getElementById('chart-container');
    var myChart = echarts.init(chartDom);
    var option;
    // 生成正态分布数据 (钟形曲线)
    function normalDistribution(x, mean, stdDev) {
        return (1 / (stdDev * Math.sqrt(2 * Math.PI))) * Math.exp(-0.5 * Math.pow((x - mean) / stdDev, 2));
    }
    // 生成S曲线数据 (累积分布)
    function sigmoid(x) {
        return 1 / (1 + Math.exp(-x * 1.5)); // 调整系数使曲线更平滑
    }
    var data = [];
    var sCurveData = [];
    // 范围从 -3.5 到 3.5 标准差
    for (var i = -3.5; i &lt;= 3.5; i += 0.05) {
        // 放大Y轴数值以便展示
        var y = normalDistribution(i, 0, 1) * 100; 
        data.push([i, y]);
        // S曲线数据 (缩放到合适的高度，比如最大高度的80%)
        var sy = sigmoid(i) * 40; 
        sCurveData.push([i, sy]);
    }
    option = {
        animation: false, // 严格禁止动画
        grid: {
            top: '10%',
            left: '3%',
            right: '3%',
            bottom: '5%',
            containLabel: true
        },
        xAxis: {
            type: 'value',
            show: false, // 隐藏X轴
            min: -3.5,
            max: 3.5
        },
        yAxis: {
            type: 'value',
            show: false // 隐藏Y轴
        },
        series: [
            {
                name: 'Adoption Curve',
                type: 'line',
                smooth: true,
                symbol: 'none',
                data: data,
                lineStyle: {
                    width: 0 // 隐藏线条，只显示区域
                },
                // 使用 visualMap 对不同区域进行着色
                areaStyle: {
                    opacity: 0.85
                },
                markLine: {
                    symbol: 'none',
                    label: { show: false },
                    lineStyle: {
                        type: 'dashed',
                        color: '#fff',
                        width: 2,
                        opacity: 0.5
                    },
                    data: [
                        { xAxis: -2 },
                        { xAxis: -1 },
                        { xAxis: 0 },
                        { xAxis: 1 }
                    ]
                }
            },
            {
                name: 'Market Share',
                type: 'line',
                smooth: true,
                symbol: 'none',
                data: sCurveData,
                lineStyle: {
                    color: '#264653',
                    width: 4
                },
                z: 10 // 确保S曲线在最上层
            }
        ],
        visualMap: {
            type: 'piecewise',
            show: false,
            dimension: 0,
            pieces: [
                { max: -2, color: '#2A9D8F' },       // Innovators
                { min: -2, max: -1, color: '#E9C46A' }, // Early Adopters
                { min: -1, max: 0, color: '#F4A261' },  // Early Majority
                { min: 0, max: 1, color: '#E76F51' },   // Late Majority
                { min: 1, color: '#6D597A' }            // Laggards
            ]
        }
    };
    myChart.setOption(option);
  &lt;/script&gt;
&lt;/body&gt;
&lt;/html&gt;</t>
  </si>
  <si>
    <t>阐述‘黑天鹅’事件的定义，以及企业应如何建立反脆弱能力以应对不确定性。</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</si>
  <si>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.container {
        display: grid;
        grid-template-columns: 380px 1fr;
        grid-template-rows: 100px 1fr;
        gap: 24px;
        padding: 40px;
        height: 100%;
        background: linear-gradient(135deg, #f5f7fa 0%, #e4e8eb 100%);
    }
    /* 标题区域 */
    .header {
        grid-column: 1 / -1;
        display: flex;
        align-items: center;
        justify-content: space-between;
        border-bottom: 2px solid #d1d5db;
        padding-bottom: 10px;
    }
    .title-group h1 {
        font-size: 42px;
        font-weight: 900;
        color: #1f2937;
        letter-spacing: -1px;
    }
    .title-group h2 {
        font-size: 20px;
        font-weight: 500;
        color: #6b7280;
        margin-top: 4px;
    }
    .header-icon {
        font-size: 40px;
        color: #0f766e;
    }
    /* 左侧：黑天鹅定义 */
    .left-panel {
        background: #ffffff;
        border-radius: 16px;
        padding: 30px;
        box-shadow: 0 4px 6px -1px rgba(0, 0, 0, 0.1), 0 2px 4px -1px rgba(0, 0, 0, 0.06);
        display: flex;
        flex-direction: column;
        border-top: 6px solid #be123c; /* 红色警示 */
    }
    .panel-title {
        font-size: 24px;
        font-weight: 700;
        margin-bottom: 20px;
        display: flex;
        align-items: center;
        gap: 12px;
        color: #be123c;
    }
    .concept-box {
        background: #fff1f2;
        border-left: 4px solid #be123c;
        padding: 15px;
        margin-bottom: 25px;
        border-radius: 0 8px 8px 0;
    }
    .concept-text {
        font-size: 16px;
        line-height: 1.6;
        color: #881337;
    }
    .feature-list {
        list-style: none;
        flex-grow: 1;
    }
    .feature-item {
        display: flex;
        align-items: flex-start;
        margin-bottom: 20px;
    }
    .feature-icon {
        width: 36px;
        height: 36px;
        background: #fce7f3;
        color: #be123c;
        border-radius: 8px;
        display: flex;
        align-items: center;
        justify-content: center;
        margin-right: 15px;
        flex-shrink: 0;
    }
    .feature-content h4 {
        font-size: 18px;
        font-weight: 700;
        color: #374151;
        margin-bottom: 4px;
    }
    .feature-content p {
        font-size: 14px;
        color: #6b7280;
        line-height: 1.4;
    }
    /* 右侧：反脆弱策略 */
    .right-panel {
        display: grid;
        grid-template-rows: auto 1fr;
        gap: 24px;
    }
    .strategy-card {
        background: #ffffff;
        border-radius: 16px;
        padding: 30px;
        box-shadow: 0 4px 6px -1px rgba(0, 0, 0, 0.1);
        border-top: 6px solid #0f766e; /* 蓝绿色 */
    }
    .strategy-header {
        font-size: 24px;
        font-weight: 700;
        color: #0f766e;
        margin-bottom: 20px;
        display: flex;
        align-items: center;
        gap: 12px;
    }
    .strategy-grid {
        display: grid;
        grid-template-columns: 1fr 1fr 1fr;
        gap: 20px;
    }
    .strategy-item {
        background: #f0fdfa;
        padding: 20px;
        border-radius: 12px;
        border: 1px solid #ccfbf1;
    }
    .s-icon {
        font-size: 24px;
        color: #0f766e;
        margin-bottom: 10px;
    }
    .s-title {
        font-size: 18px;
        font-weight: 700;
        color: #115e59;
        margin-bottom: 8px;
    }
    .s-desc {
        font-size: 14px;
        color: #134e4a;
        line-height: 1.5;
    }
    /* 图表区域 */
    .chart-container {
        background: #ffffff;
        border-radius: 16px;
        padding: 20px;
        box-shadow: 0 4px 6px -1px rgba(0, 0, 0, 0.1);
        display: flex;
        flex-direction: column;
    }
    .chart-title {
        font-size: 16px;
        font-weight: 700;
        color: #4b5563;
        margin-bottom: 10px;
        padding-left: 10px;
        border-left: 4px solid #374151;
    }
    #mainChart {
        width: 100%;
        height: 100%;
    }
    /* 辅助类 */
    .highlight {
        font-weight: 700;
    }
  &lt;/style&gt;
&lt;/head&gt;
&lt;body&gt;
&lt;div class="container"&gt;
    &lt;!-- 头部 --&gt;
    &lt;header class="header"&gt;
        &lt;div class="title-group"&gt;
            &lt;h1&gt;黑天鹅与反脆弱&lt;/h1&gt;
            &lt;h2&gt;Black Swan Events &amp; Antifragility Strategy&lt;/h2&gt;
        &lt;/div&gt;
        &lt;div class="header-icon"&gt;
            &lt;i class="fa-solid fa-shield-halved"&gt;&lt;/i&gt;
        &lt;/div&gt;
    &lt;/header&gt;
    &lt;!-- 左侧：黑天鹅 --&gt;
    &lt;aside class="left-panel"&gt;
        &lt;div class="panel-title"&gt;
            &lt;i class="fa-solid fa-crow"&gt;&lt;/i&gt;
            黑天鹅事件定义
        &lt;/div&gt;
        &lt;div class="concept-box"&gt;
            &lt;p class="concept-text"&gt;
                指那些&lt;strong&gt;不可预测&lt;/strong&gt;、&lt;strong&gt;影响巨大&lt;/strong&gt;，且在事后看来似乎&lt;strong&gt;可解释&lt;/strong&gt;的罕见事件。
            &lt;/p&gt;
        &lt;/div&gt;
        &lt;ul class="feature-list"&gt;
            &lt;li class="feature-item"&gt;
                &lt;div class="feature-icon"&gt;&lt;i class="fa-solid fa-eye-slash"&gt;&lt;/i&gt;&lt;/div&gt;
                &lt;div class="feature-content"&gt;
                    &lt;h4&gt;不可预测性 (Rarity)&lt;/h4&gt;
                    &lt;p&gt;超出常规预期范围，过去的数据无法预测未来的发生。&lt;/p&gt;
                &lt;/div&gt;
            &lt;/li&gt;
            &lt;li class="feature-item"&gt;
                &lt;div class="feature-icon"&gt;&lt;i class="fa-solid fa-burst"&gt;&lt;/i&gt;&lt;/div&gt;
                &lt;div class="feature-content"&gt;
                    &lt;h4&gt;极端冲击 (Impact)&lt;/h4&gt;
                    &lt;p&gt;一旦发生，会产生极端的、颠覆性的后果。&lt;/p&gt;
                &lt;/div&gt;
            &lt;/li&gt;
            &lt;li class="feature-item"&gt;
                &lt;div class="feature-icon"&gt;&lt;i class="fa-solid fa-clock-rotate-left"&gt;&lt;/i&gt;&lt;/div&gt;
                &lt;div class="feature-content"&gt;
                    &lt;h4&gt;事后可解释 (Retrospective)&lt;/h4&gt;
                    &lt;p&gt;人类本能地编造理由，使其在事后看起来是可以预见的。&lt;/p&gt;
                &lt;/div&gt;
            &lt;/li&gt;
        &lt;/ul&gt;
    &lt;/aside&gt;
    &lt;!-- 右侧：反脆弱 --&gt;
    &lt;main class="right-panel"&gt;
        &lt;!-- 策略部分 --&gt;
        &lt;div class="strategy-card"&gt;
            &lt;div class="strategy-header"&gt;
                &lt;i class="fa-solid fa-dumbbell"&gt;&lt;/i&gt;
                构建反脆弱能力：从混乱中获益
            &lt;/div&gt;
            &lt;div class="strategy-grid"&gt;
                &lt;div class="strategy-item"&gt;
                    &lt;div class="s-icon"&gt;&lt;i class="fa-solid fa-layer-group"&gt;&lt;/i&gt;&lt;/div&gt;
                    &lt;div class="s-title"&gt;冗余备份&lt;/div&gt;
                    &lt;p class="s-desc"&gt;摒弃过度优化，保持必要的冗余（如现金流、库存），以应对突发冲击。&lt;/p&gt;
                &lt;/div&gt;
                &lt;div class="strategy-item"&gt;
                    &lt;div class="s-icon"&gt;&lt;i class="fa-solid fa-network-wired"&gt;&lt;/i&gt;&lt;/div&gt;
                    &lt;div class="s-title"&gt;去中心化&lt;/div&gt;
                    &lt;p class="s-desc"&gt;避免单点故障，建立分布式决策机制，增强组织的灵活性和适应性。&lt;/p&gt;
                &lt;/div&gt;
                &lt;div class="strategy-item"&gt;
                    &lt;div class="s-icon"&gt;&lt;i class="fa-solid fa-flask"&gt;&lt;/i&gt;&lt;/div&gt;
                    &lt;div class="s-title"&gt;小额试错&lt;/div&gt;
                    &lt;p class="s-desc"&gt;通过不断的低成本试错（凸性收益），获取应对不确定性的经验与创新。&lt;/p&gt;
                &lt;/div&gt;
            &lt;/div&gt;
        &lt;/div&gt;
        &lt;!-- 图表部分 --&gt;
        &lt;div class="chart-container"&gt;
            &lt;div class="chart-title"&gt;脆弱 vs 强韧 vs 反脆弱：面对压力的表现&lt;/div&gt;
            &lt;div id="mainChart"&gt;&lt;/div&gt;
        &lt;/div&gt;
    &lt;/main&gt;
&lt;/div&gt;
&lt;script src="https://cdnjs.cloudflare.com/ajax/libs/echarts/5.4.3/echarts.min.js"&gt;&lt;/script&gt;
&lt;script&gt;
    // 初始化图表
    var chartDom = document.getElementById('mainChart');
    var myChart = echarts.init(chartDom);
    var option;
    option = {
        animation: false, // 严格禁止动画
        color: ['#be123c', '#6b7280', '#0f766e'],
        tooltip: {
            trigger: 'axis',
            axisPointer: { type: 'shadow' }
        },
        legend: {
            data: ['脆弱 (Fragile)', '强韧 (Robust)', '反脆弱 (Antifragile)'],
            bottom: 0,
            textStyle: { fontFamily: 'Noto Sans SC' }
        },
        grid: {
            left: '3%',
            right: '4%',
            bottom: '15%',
            top: '10%',
            containLabel: true
        },
        xAxis: {
            type: 'category',
            data: ['平稳环境', '轻度波动', '剧烈动荡 (黑天鹅)'],
            axisLine: { lineStyle: { color: '#9ca3af' } },
            axisLabel: { 
                color: '#374151',
                fontFamily: 'Noto Sans SC',
                fontWeight: 'bold',
                fontSize: 14
            }
        },
        yAxis: {
            type: 'value',
            name: '收益/存活率',
            splitLine: { lineStyle: { type: 'dashed', color: '#e5e7eb' } },
            axisLabel: { show: false }
        },
        series: [
            {
                name: '脆弱 (Fragile)',
                type: 'bar',
                data: [10, -20, -90],
                label: { show: true, position: 'top', formatter: '{c}' },
                barGap: '20%'
            },
            {
                name: '强韧 (Robust)',
                type: 'bar',
                data: [10, 10, 5],
                label: { show: true, position: 'top', formatter: '{c}' }
            },
            {
                name: '反脆弱 (Antifragile)',
                type: 'bar',
                data: [5, 25, 85],
                label: { show: true, position: 'top', formatter: '{c}' }
            }
        ]
    };
    myChart.setOption(option);
&lt;/script&gt;
&lt;/body&gt;
&lt;/html&gt;</t>
  </si>
  <si>
    <t>分析用户留存率下降的深层原因，可能涉及产品价值感知、竞品冲击或服务体验。</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</si>
  <si>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.slide-container {
      width: 100%;
      height: 100%;
      padding: 40px 60px;
      display: flex;
      flex-direction: column;
      background: linear-gradient(135deg, #F0F2F5 0%, #E6E9EF 100%);
      position: relative;
    }
    /* 装饰背景元素 */
    .bg-shape {
      position: absolute;
      top: 0;
      right: 0;
      width: 400px;
      height: 300px;
      background: #00695C;
      opacity: 0.05;
      border-bottom-left-radius: 100%;
      z-index: 0;
    }
    /* 头部区域 */
    header {
      margin-bottom: 40px;
      position: relative;
      z-index: 1;
      border-left: 8px solid #00695C;
      padding-left: 24px;
    }
    h1 {
      font-size: 42px;
      font-weight: 700;
      color: #263238;
      margin-bottom: 8px;
      letter-spacing: 1px;
    }
    p.subtitle {
      font-size: 20px;
      color: #546E7A;
      font-weight: 500;
    }
    /* 主内容网格 */
    .content-grid {
      display: grid;
      grid-template-columns: 450px 1fr;
      gap: 40px;
      flex: 1;
      position: relative;
      z-index: 1;
    }
    /* 左侧图表卡片 */
    .chart-card {
      background: white;
      border-radius: 16px;
      padding: 24px;
      box-shadow: 0 4px 20px rgba(0,0,0,0.06);
      display: flex;
      flex-direction: column;
    }
    .chart-title {
      font-size: 18px;
      font-weight: 700;
      color: #37474F;
      margin-bottom: 16px;
      display: flex;
      align-items: center;
      gap: 10px;
    }
    .chart-container {
      flex: 1;
      width: 100%;
      border-radius: 8px;
      overflow: hidden;
    }
    /* 右侧分析列表 */
    .analysis-list {
      display: flex;
      flex-direction: column;
      justify-content: space-between;
      height: 100%;
    }
    .analysis-card {
      background: white;
      border-radius: 12px;
      padding: 24px 30px;
      box-shadow: 0 4px 15px rgba(0,0,0,0.04);
      display: flex;
      align-items: flex-start;
      gap: 24px;
      position: relative;
      overflow: hidden;
      height: 31%; /* 均匀分布 */
    }
    /* 卡片左侧颜色条 */
    .analysis-card::before {
      content: '';
      position: absolute;
      left: 0;
      top: 0;
      bottom: 0;
      width: 6px;
    }
    .card-value::before { background-color: #00897B; } /* Teal */
    .card-competitor::before { background-color: #D84315; } /* Burnt Orange */
    .card-service::before { background-color: #F9A825; } /* Mustard */
    .icon-box {
      width: 64px;
      height: 64px;
      border-radius: 12px;
      display: flex;
      align-items: center;
      justify-content: center;
      flex-shrink: 0;
      font-size: 28px;
    }
    .card-value .icon-box { background-color: #E0F2F1; color: #00695C; }
    .card-competitor .icon-box { background-color: #FBE9E7; color: #D84315; }
    .card-service .icon-box { background-color: #FFFDE7; color: #F9A825; }
    .text-content {
      flex: 1;
    }
    .card-title {
      font-size: 20px;
      font-weight: 700;
      color: #263238;
      margin-bottom: 8px;
    }
    .card-desc {
      font-size: 16px;
      color: #546E7A;
      line-height: 1.5;
    }
    /* 底部数据摘要 */
    .data-highlight {
      margin-top: 12px;
      font-size: 14px;
      font-weight: 700;
      padding: 4px 10px;
      border-radius: 4px;
      display: inline-block;
    }
    .card-value .data-highlight { background: #E0F2F1; color: #00695C; }
    .card-competitor .data-highlight { background: #FBE9E7; color: #D84315; }
    .card-service .data-highlight { background: #FFFDE7; color: #F57F17; }
  &lt;/style&gt;
&lt;/head&gt;
&lt;body&gt;
&lt;div class="slide-container"&gt;
  &lt;div class="bg-shape"&gt;&lt;/div&gt;
  &lt;header&gt;
    &lt;h1&gt;用户留存率下降深度归因分析&lt;/h1&gt;
    &lt;p class="subtitle"&gt;核心问题定位：价值感知缺失、竞品低价冲击与服务体验断层&lt;/p&gt;
  &lt;/header&gt;
  &lt;div class="content-grid"&gt;
    &lt;!-- 左侧：数据图表 --&gt;
    &lt;div class="chart-card"&gt;
      &lt;div class="chart-title"&gt;
        &lt;i class="fa-solid fa-chart-area" style="color: #00695C;"&gt;&lt;/i&gt;
        近6个月留存率走势 (MoM)
      &lt;/div&gt;
      &lt;div id="retentionChart" class="chart-container"&gt;&lt;/div&gt;
      &lt;div style="margin-top: 15px; font-size: 14px; color: #78909C; text-align: center;"&gt;
        &lt;i class="fa-solid fa-triangle-exclamation"&gt;&lt;/i&gt; 
        Q3季度末出现明显拐点，累计下降 &lt;strong&gt;12.5%&lt;/strong&gt;
      &lt;/div&gt;
    &lt;/div&gt;
    &lt;!-- 右侧：原因分析 --&gt;
    &lt;div class="analysis-list"&gt;
      &lt;!-- 原因 1 --&gt;
      &lt;div class="analysis-card card-value"&gt;
        &lt;div class="icon-box"&gt;
          &lt;i class="fa-solid fa-gem"&gt;&lt;/i&gt;
        &lt;/div&gt;
        &lt;div class="text-content"&gt;
          &lt;div class="card-title"&gt;产品价值感知薄弱&lt;/div&gt;
          &lt;div class="card-desc"&gt;
            核心功能同质化严重，高频用户反馈“新功能缺乏吸引力”。用户难以感知付费版与免费版的差异化价值。
          &lt;/div&gt;
          &lt;div class="data-highlight"&gt;功能使用率环比 -8%&lt;/div&gt;
        &lt;/div&gt;
      &lt;/div&gt;
      &lt;!-- 原因 2 --&gt;
      &lt;div class="analysis-card card-competitor"&gt;
        &lt;div class="icon-box"&gt;
          &lt;i class="fa-solid fa-bolt"&gt;&lt;/i&gt;
        &lt;/div&gt;
        &lt;div class="text-content"&gt;
          &lt;div class="card-title"&gt;竞品低价策略冲击&lt;/div&gt;
          &lt;div class="card-desc"&gt;
            主要竞品 "X-Pro" 推出季度半价补贴，导致价格敏感型用户（占比40%）大量迁移，市场份额受到挤压。
          &lt;/div&gt;
          &lt;div class="data-highlight"&gt;流失用户中 65% 转投竞品&lt;/div&gt;
        &lt;/div&gt;
      &lt;/div&gt;
      &lt;!-- 原因 3 --&gt;
      &lt;div class="analysis-card card-service"&gt;
        &lt;div class="icon-box"&gt;
          &lt;i class="fa-solid fa-headset"&gt;&lt;/i&gt;
        &lt;/div&gt;
        &lt;div class="text-content"&gt;
          &lt;div class="card-title"&gt;服务体验响应滞后&lt;/div&gt;
          &lt;div class="card-desc"&gt;
            随着用户量增长，客服团队扩容不足。平均工单响应时间从 2小时延长至 8小时，导致售后满意度评分下滑。
          &lt;/div&gt;
          &lt;div class="data-highlight"&gt;NPS (净推荐值) 下降 15 分&lt;/div&gt;
        &lt;/div&gt;
      &lt;/div&gt;
    &lt;/div&gt;
  &lt;/div&gt;
&lt;/div&gt;
&lt;script&gt;
  // 初始化 ECharts 图表
  var chartDom = document.getElementById('retentionChart');
  var myChart = echarts.init(chartDom);
  var option;
  option = {
    animation: false, // 严格禁止动画
    grid: {
      top: '15%',
      left: '3%',
      right: '4%',
      bottom: '3%',
      containLabel: true
    },
    xAxis: {
      type: 'category',
      boundaryGap: false,
      data: ['5月', '6月', '7月', '8月', '9月', '10月'],
      axisLine: { lineStyle: { color: '#CFD8DC' } },
      axisLabel: { color: '#546E7A', fontSize: 12 }
    },
    yAxis: {
      type: 'value',
      min: 40,
      max: 80,
      axisLine: { show: false },
      axisTick: { show: false },
      splitLine: { lineStyle: { type: 'dashed', color: '#ECEFF1' } },
      axisLabel: { formatter: '{value}%', color: '#90A4AE' }
    },
    series: [
      {
        name: '留存率',
        type: 'line',
        smooth: true,
        symbol: 'circle',
        symbolSize: 8,
        itemStyle: {
          color: '#00897B',
          borderColor: '#fff',
          borderWidth: 2
        },
        lineStyle: {
          width: 3,
          color: '#00897B'
        },
        areaStyle: {
          color: new echarts.graphic.LinearGradient(0, 0, 0, 1, [
            { offset: 0, color: 'rgba(0, 137, 123, 0.2)' },
            { offset: 1, color: 'rgba(0, 137, 123, 0.02)' }
          ])
        },
        data: [72, 71, 68, 62, 58, 55],
        markPoint: {
          symbol: 'pin',
          symbolSize: 40,
          label: { show: true, color: '#fff', fontSize: 10, formatter: 'Low' },
          itemStyle: { color: '#D84315' },
          data: [
            { type: 'min', name: '最低点' }
          ],
          animation: false
        }
      }
    ]
  };
  myChart.setOption(option);
&lt;/script&gt;
&lt;/body&gt;
&lt;/html&gt;</t>
  </si>
  <si>
    <t>详细介绍设计美学中的‘极简主义’风格，及其在现代UI设计中的应用原则。</t>
  </si>
  <si>
    <t>&lt;!DOCTYPE html&gt;
&lt;html lang="zh-CN"&gt;
&lt;head&gt;
  &lt;meta charset="UTF-8"&gt;
  &lt;meta name="viewport" content="width=1280, height=720"&gt;
  &lt;link rel="stylesheet" href="https://cdnjs.cloudflare.com/ajax/libs/font-awesome/6.5.1/css/all.min.css"&gt;
  &lt;link href="https://fonts.googleapis.com/css2?family=Noto+Sans+SC:wght@300;400;500;700&amp;display=swap" rel="stylesheet"&gt;
  &lt;script src="https://cdnjs.cloudflare.com/ajax/libs/echarts/5.4.3/echarts.min.js"&gt;&lt;/script&gt;
  &lt;style&gt;
    * { margin: 0; padding: 0; box-sizing: border-box; }
    html, body { 
      width: 1280px; 
      height: 720px; 
      overflow: hidden; 
      font-family: 'Noto Sans SC', sans-serif; 
      background-color: #F3F4F6;
      color: #1F2937;
    }
    /* 布局容器 */
    .container {
      display: flex;
      width: 100%;
      height: 100%;
    }
    /* 左侧深色区域 - 理念篇 */
    .sidebar {
      width: 420px;
      background-color: #111827; /* 深灰/黑 */
      color: #ffffff;
      padding: 60px 50px;
      display: flex;
      flex-direction: column;
      justify-content: space-between;
      position: relative;
    }
    .sidebar::after {
      content: "";
      position: absolute;
      top: 0;
      right: 0;
      width: 1px;
      height: 100%;
      background: rgba(255,255,255,0.1);
    }
    .brand {
      font-size: 14px;
      letter-spacing: 2px;
      opacity: 0.6;
      text-transform: uppercase;
      margin-bottom: 40px;
    }
    .main-title {
      font-size: 56px;
      font-weight: 700;
      line-height: 1.1;
      margin-bottom: 20px;
      letter-spacing: -1px;
    }
    .main-title span {
      color: #D97706; /* 琥珀色点缀 */
    }
    .subtitle {
      font-size: 20px;
      font-weight: 300;
      opacity: 0.8;
      line-height: 1.6;
      margin-bottom: 40px;
    }
    .chart-container {
      width: 100%;
      height: 200px;
      background: rgba(255,255,255,0.03);
      border-radius: 8px;
      padding: 10px;
      margin-top: auto;
    }
    .chart-label {
      font-size: 12px;
      color: #9CA3AF;
      margin-top: 10px;
      text-align: center;
    }
    /* 右侧浅色区域 - 原则篇 */
    .content {
      flex: 1;
      padding: 60px 80px;
      display: flex;
      flex-direction: column;
      justify-content: center;
    }
    .section-header {
      margin-bottom: 50px;
      border-left: 4px solid #D97706;
      padding-left: 20px;
    }
    .section-header h2 {
      font-size: 32px;
      font-weight: 700;
      color: #111827;
    }
    .section-header p {
      font-size: 16px;
      color: #6B7280;
      margin-top: 5px;
    }
    /* 卡片网格 */
    .grid {
      display: grid;
      grid-template-columns: 1fr 1fr;
      gap: 30px;
    }
    .card {
      background: #FFFFFF;
      padding: 35px;
      border-radius: 16px;
      box-shadow: 0 4px 6px -1px rgba(0, 0, 0, 0.05), 0 2px 4px -1px rgba(0, 0, 0, 0.03);
      border: 1px solid #E5E7EB;
      position: relative;
      overflow: hidden;
    }
    /* 装饰性背景数字 */
    .card::before {
      content: attr(data-index);
      position: absolute;
      top: -15px;
      right: -10px;
      font-size: 100px;
      font-weight: 700;
      color: #F3F4F6;
      z-index: 0;
      font-family: sans-serif;
    }
    .card-content {
      position: relative;
      z-index: 1;
    }
    .icon-box {
      width: 50px;
      height: 50px;
      background: #FFFBEB;
      color: #D97706;
      border-radius: 10px;
      display: flex;
      align-items: center;
      justify-content: center;
      font-size: 20px;
      margin-bottom: 20px;
    }
    .card h3 {
      font-size: 20px;
      font-weight: 700;
      margin-bottom: 12px;
      color: #1F2937;
    }
    .card p {
      font-size: 14px;
      line-height: 1.6;
      color: #6B7280;
      text-align: justify;
    }
    /* 底部装饰条 */
    .footer-line {
      position: absolute;
      bottom: 0;
      left: 0;
      width: 100%;
      height: 8px;
      background: linear-gradient(90deg, #111827 32.8%, #D97706 32.8%);
    }
  &lt;/style&gt;
&lt;/head&gt;
&lt;body&gt;
  &lt;div class="container"&gt;
    &lt;!-- 左侧栏 --&gt;
    &lt;div class="sidebar"&gt;
      &lt;div&gt;
        &lt;div class="brand"&gt;&lt;i class="fa-solid fa-shapes"&gt;&lt;/i&gt; Design Aesthetics&lt;/div&gt;
        &lt;h1 class="main-title"&gt;极简主义&lt;br&gt;&lt;span&gt;Minimalism&lt;/span&gt;&lt;/h1&gt;
        &lt;p class="subtitle"&gt;
          "Less is More"&lt;br&gt;
          少即是多，在现代 UI 设计中通过做减法来强化核心功能与体验。
        &lt;/p&gt;
      &lt;/div&gt;
      &lt;!-- ECharts 图表：展示信噪比概念 --&gt;
      &lt;div&gt;
        &lt;div id="chart" class="chart-container"&gt;&lt;/div&gt;
        &lt;div class="chart-label"&gt;极简设计：元素数量与信息传达效率的关系&lt;/div&gt;
      &lt;/div&gt;
    &lt;/div&gt;
    &lt;!-- 右侧内容 --&gt;
    &lt;div class="content"&gt;
      &lt;div class="section-header"&gt;
        &lt;h2&gt;UI 设计应用原则&lt;/h2&gt;
        &lt;p&gt;Core Principles of Minimalist Interface&lt;/p&gt;
      &lt;/div&gt;
      &lt;div class="grid"&gt;
        &lt;!-- 卡片 1 --&gt;
        &lt;div class="card" data-index="01"&gt;
          &lt;div class="card-content"&gt;
            &lt;div class="icon-box"&gt;
              &lt;i class="fa-solid fa-expand"&gt;&lt;/i&gt;
            &lt;/div&gt;
            &lt;h3&gt;负空间 (Negative Space)&lt;/h3&gt;
            &lt;p&gt;
              留白不是浪费，而是设计的呼吸。通过增加元素间的间距，引导用户视线聚焦于核心内容，降低认知负荷。
            &lt;/p&gt;
          &lt;/div&gt;
        &lt;/div&gt;
        &lt;!-- 卡片 2 --&gt;
        &lt;div class="card" data-index="02"&gt;
          &lt;div class="card-content"&gt;
            &lt;div class="icon-box"&gt;
              &lt;i class="fa-solid fa-font"&gt;&lt;/i&gt;
            &lt;/div&gt;
            &lt;h3&gt;排版层级 (Typography)&lt;/h3&gt;
            &lt;p&gt;
              利用字体大小、粗细和字重建立清晰的视觉层级。仅使用 1-2 种字体，通过排版本身的张力传达结构。
            &lt;/p&gt;
          &lt;/div&gt;
        &lt;/div&gt;
        &lt;!-- 卡片 3 --&gt;
        &lt;div class="card" data-index="03"&gt;
          &lt;div class="card-content"&gt;
            &lt;div class="icon-box"&gt;
              &lt;i class="fa-solid fa-palette"&gt;&lt;/i&gt;
            &lt;/div&gt;
            &lt;h3&gt;克制配色 (Limited Color)&lt;/h3&gt;
            &lt;p&gt;
              采用单色或双色调配色方案。色彩仅用于强调关键操作（CTA）或状态，避免过多的装饰性颜色干扰信息。
            &lt;/p&gt;
          &lt;/div&gt;
        &lt;/div&gt;
        &lt;!-- 卡片 4 --&gt;
        &lt;div class="card" data-index="04"&gt;
          &lt;div class="card-content"&gt;
            &lt;div class="icon-box"&gt;
              &lt;i class="fa-solid fa-border-none"&gt;&lt;/i&gt;
            &lt;/div&gt;
            &lt;h3&gt;去除冗余 (Reduction)&lt;/h3&gt;
            &lt;p&gt;
              移除不必要的装饰线条、阴影和纹理。如果一个元素不能辅助功能或表达含义，就应当将其删除。
            &lt;/p&gt;
          &lt;/div&gt;
        &lt;/div&gt;
      &lt;/div&gt;
    &lt;/div&gt;
  &lt;/div&gt;
  &lt;div class="footer-line"&gt;&lt;/div&gt;
  &lt;script&gt;
    // 初始化 ECharts 图表
    var chartDom = document.getElementById('chart');
    var myChart = echarts.init(chartDom);
    var option;
    option = {
      animation: false, // 严格禁止动画
      grid: {
        top: '15%',
        bottom: '15%',
        left: '10%',
        right: '10%'
      },
      xAxis: {
        type: 'category',
        data: ['杂乱', '整理', '简化', '极简'],
        axisLine: { lineStyle: { color: '#4B5563' } },
        axisLabel: { color: '#9CA3AF', fontSize: 10 },
        axisTick: { show: false }
      },
      yAxis: {
        type: 'value',
        splitLine: { show: false },
        axisLabel: { show: false }
      },
      series: [
        {
          name: '信息清晰度',
          data: [20, 45, 75, 95],
          type: 'line',
          smooth: true,
          symbol: 'circle',
          symbolSize: 8,
          lineStyle: {
            color: '#D97706',
            width: 3
          },
          itemStyle: {
            color: '#D97706',
            borderWidth: 2,
            borderColor: '#111827'
          },
          areaStyle: {
            color: new echarts.graphic.LinearGradient(0, 0, 0, 1, [
              { offset: 0, color: 'rgba(217, 119, 6, 0.3)' },
              { offset: 1, color: 'rgba(217, 119, 6, 0)' }
            ])
          }
        }
      ]
    };
    myChart.setOption(option);
  &lt;/script&gt;
&lt;/body&gt;
&lt;/html&gt;</t>
  </si>
  <si>
    <t>探讨领导力风格中的‘仆人式领导’，即如何通过服务团队来实现组织目标。</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</si>
  <si>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#f8f9fa;
      color: #333;
    }
    /* 布局容器 */
    .container {
      display: grid;
      /* 修改为自适应行高，避免固定高度导致溢出 */
      grid-template-rows: auto 1fr auto;
      height: 100%;
      /* 减少内边距以腾出空间 */
      padding: 30px 50px;
      position: relative;
      z-index: 1;
      /* 增加显式间距 */
      gap: 20px;
    }
    /* 背景装饰 */
    .bg-shape {
      position: absolute;
      top: 0;
      right: 0;
      width: 40%;
      height: 100%;
      background: linear-gradient(135deg, #e6f4f1 0%, #f0fdfa 100%);
      z-index: 0;
      clip-path: polygon(20% 0, 100% 0, 100% 100%, 0% 100%);
    }
    .accent-bar {
      position: absolute;
      top: 30px;
      left: 0;
      width: 12px;
      height: 100px;
      background-color: #0f766e; /* 深青色 */
      border-top-right-radius: 6px;
      border-bottom-right-radius: 6px;
    }
    /* 头部区域 */
    header {
      display: flex;
      flex-direction: column;
      justify-content: center;
      z-index: 2;
    }
    h1 {
      /* 减小字体大小 */
      font-size: 42px;
      color: #111827;
      font-weight: 700;
      letter-spacing: -1px;
      margin-bottom: 4px;
    }
    .subtitle {
      /* 减小字体大小 */
      font-size: 20px;
      color: #0f766e;
      font-weight: 500;
      display: flex;
      align-items: center;
      gap: 8px;
    }
    .subtitle i {
      font-size: 18px;
    }
    /* 主体内容区 */
    main {
      display: grid;
      grid-template-columns: 1.2fr 1fr;
      gap: 40px;
      align-items: center;
      z-index: 2;
      padding-top: 0;
    }
    .text-content {
      padding-right: 10px;
    }
    .quote-box {
      background: white;
      border-left: 6px solid #d97706; /* 琥珀色 */
      /* 减少内边距和外边距 */
      padding: 20px;
      border-radius: 0 12px 12px 0;
      box-shadow: 0 10px 30px rgba(0,0,0,0.04);
      margin-bottom: 20px;
    }
    .quote-text {
      /* 减小字体大小 */
      font-size: 18px;
      line-height: 1.5;
      color: #374151;
      font-style: italic;
    }
    .quote-author {
      margin-top: 10px;
      font-size: 14px;
      color: #6b7280;
      font-weight: 500;
      text-align: right;
    }
    .key-point {
      display: flex;
      align-items: center;
      margin-bottom: 10px;
      font-size: 18px;
      color: #1f2937;
    }
    .key-point i {
      color: #0f766e;
      margin-right: 12px;
      width: 20px;
      text-align: center;
      font-size: 18px;
    }
    /* 图表区域 */
    .chart-wrapper {
      width: 100%;
      /* 减小高度 */
      height: 280px;
      background: rgba(255, 255, 255, 0.6);
      border-radius: 16px;
      padding: 10px;
    }
    #radarChart {
      width: 100%;
      height: 100%;
    }
    /* 底部卡片区 */
    footer {
      display: grid;
      grid-template-columns: repeat(3, 1fr);
      gap: 25px;
      z-index: 2;
      /* 移除 align-items: end，避免布局问题 */
    }
    .card {
      background: white;
      /* 减少内边距 */
      padding: 20px;
      border-radius: 16px;
      box-shadow: 0 8px 20px rgba(0,0,0,0.06);
      display: flex;
      flex-direction: column;
      gap: 8px;
      /* 减小高度 */
      height: 140px;
      border-top: 4px solid transparent;
    }
    .card:nth-child(1) { border-top-color: #0f766e; }
    .card:nth-child(2) { border-top-color: #d97706; }
    .card:nth-child(3) { border-top-color: #059669; }
    .card-icon {
      width: 36px;
      height: 36px;
      border-radius: 8px;
      display: flex;
      align-items: center;
      justify-content: center;
      font-size: 18px;
      margin-bottom: 4px;
    }
    .c1 .card-icon { background: #ccfbf1; color: #0f766e; }
    .c2 .card-icon { background: #fef3c7; color: #d97706; }
    .c3 .card-icon { background: #d1fae5; color: #059669; }
    .card h3 {
      font-size: 18px;
      font-weight: 700;
      color: #111827;
    }
    .card p {
      font-size: 13px;
      color: #6b7280;
      line-height: 1.4;
    }
  &lt;/style&gt;
&lt;/head&gt;
&lt;body&gt;
  &lt;div class="bg-shape"&gt;&lt;/div&gt;
  &lt;div class="accent-bar"&gt;&lt;/div&gt;
  &lt;div class="container"&gt;
    &lt;!-- 头部 --&gt;
    &lt;header&gt;
      &lt;h1&gt;仆人式领导&lt;/h1&gt;
      &lt;div class="subtitle"&gt;
        &lt;i class="fa-solid fa-seedling"&gt;&lt;/i&gt;
        &lt;span&gt;Servant Leadership：通过成就他人来实现卓越&lt;/span&gt;
      &lt;/div&gt;
    &lt;/header&gt;
    &lt;!-- 主体 --&gt;
    &lt;main&gt;
      &lt;div class="text-content"&gt;
        &lt;div class="quote-box"&gt;
          &lt;p class="quote-text"&gt;"领导者不再处于倒金字塔的顶端发号施令，而是位于底部，为团队提供资源、清除障碍并支持成长。"&lt;/p&gt;
          &lt;div class="quote-author"&gt;— 罗伯特·格林里夫 (Robert K. Greenleaf)&lt;/div&gt;
        &lt;/div&gt;
        &lt;div class="key-points"&gt;
          &lt;div class="key-point"&gt;
            &lt;i class="fa-solid fa-check-circle"&gt;&lt;/i&gt;
            &lt;span&gt;优先考虑团队成员的需求&lt;/span&gt;
          &lt;/div&gt;
          &lt;div class="key-point"&gt;
            &lt;i class="fa-solid fa-check-circle"&gt;&lt;/i&gt;
            &lt;span&gt;通过赋能而非控制来驱动绩效&lt;/span&gt;
          &lt;/div&gt;
          &lt;div class="key-point"&gt;
            &lt;i class="fa-solid fa-check-circle"&gt;&lt;/i&gt;
            &lt;span&gt;建立基于信任和道德的组织文化&lt;/span&gt;
          &lt;/div&gt;
        &lt;/div&gt;
      &lt;/div&gt;
      &lt;div class="chart-wrapper"&gt;
        &lt;div id="radarChart"&gt;&lt;/div&gt;
      &lt;/div&gt;
    &lt;/main&gt;
    &lt;!-- 底部卡片 --&gt;
    &lt;footer&gt;
      &lt;div class="card c1"&gt;
        &lt;div class="card-icon"&gt;&lt;i class="fa-solid fa-ear-listen"&gt;&lt;/i&gt;&lt;/div&gt;
        &lt;h3&gt;深度倾听&lt;/h3&gt;
        &lt;p&gt;不仅仅是听见，而是理解意图与情感，通过共情建立深层连接。&lt;/p&gt;
      &lt;/div&gt;
      &lt;div class="card c2"&gt;
        &lt;div class="card-icon"&gt;&lt;i class="fa-solid fa-hand-holding-heart"&gt;&lt;/i&gt;&lt;/div&gt;
        &lt;h3&gt;管家精神&lt;/h3&gt;
        &lt;p&gt;视自己为组织资源的受托人，为更大的社会利益和团队福祉服务。&lt;/p&gt;
      &lt;/div&gt;
      &lt;div class="card c3"&gt;
        &lt;div class="card-icon"&gt;&lt;i class="fa-solid fa-arrow-trend-up"&gt;&lt;/i&gt;&lt;/div&gt;
        &lt;h3&gt;致力于成长&lt;/h3&gt;
        &lt;p&gt;相信每个人的内在价值，积极投资于员工的个人与职业发展。&lt;/p&gt;
      &lt;/div&gt;
    &lt;/footer&gt;
  &lt;/div&gt;
  &lt;script src="https://cdnjs.cloudflare.com/ajax/libs/echarts/5.4.3/echarts.min.js"&gt;&lt;/script&gt;
  &lt;script&gt;
    // 初始化 ECharts
    var chartDom = document.getElementById('radarChart');
    var myChart = echarts.init(chartDom);
    var option;
    option = {
      animation: false, // 严格禁止动画
      title: {
        text: '仆人式领导的核心维度',
        left: 'center',
        top: '5px', // 稍微上移
        textStyle: {
          fontSize: 16, // 稍微减小
          color: '#374151',
          fontWeight: 'bold'
        }
      },
      radar: {
        indicator: [
          { name: '赋能授权\nEmpowerment', max: 100 },
          { name: '谦逊\nHumility', max: 100 },
          { name: '真实性\nAuthenticity', max: 100 },
          { name: '人际接纳\nAcceptance', max: 100 },
          { name: '提供指引\nDirection', max: 100 },
          { name: '管家精神\nStewardship', max: 100 }
        ],
        radius: '60%', // 稍微减小半径以适应高度
        center: ['50%', '58%'], // 调整中心位置
        splitNumber: 4,
        axisName: {
          color: '#4b5563',
          fontSize: 12, // 减小字体
          fontWeight: 500
        },
        splitArea: {
          areaStyle: {
            color: ['#f0fdfa', '#ccfbf1', '#e6fffa', '#ffffff'],
            shadowColor: 'rgba(0, 0, 0, 0.1)',
            shadowBlur: 10
          }
        },
        axisLine: {
          lineStyle: {
            color: 'rgba(15, 118, 110, 0.3)'
          }
        },
        splitLine: {
          lineStyle: {
            color: 'rgba(15, 118, 110, 0.3)'
          }
        }
      },
      series: [
        {
          name: 'Servant Leadership Attributes',
          type: 'radar',
          data: [
            {
              value: [90, 85, 95, 88, 82, 92],
              name: '核心能力',
              symbol: 'circle',
              symbolSize: 6,
              itemStyle: {
                color: '#0f766e'
              },
              areaStyle: {
                color: new echarts.graphic.LinearGradient(0, 0, 0, 1, [
                  { offset: 0, color: 'rgba(15, 118, 110, 0.7)' },
                  { offset: 1, color: 'rgba(15, 118, 110, 0.3)' }
                ])
              },
              lineStyle: {
                width: 3,
                color: '#0f766e'
              }
            }
          ]
        }
      ]
    };
    myChart.setOption(option);
  &lt;/script&gt;
&lt;/body&gt;
&lt;/html&gt;</t>
  </si>
  <si>
    <t>阐述‘马太效应’在商业竞争中的体现，即强者愈强、弱者愈弱的现象。</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</si>
  <si>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#0f172a; /* Deep Navy */
        color: #f1f5f9;
    }
    /* Layout Structure */
    .container {
        display: grid;
        grid-template-columns: 45% 55%;
        /* 调整行高分配，减小头部高度 */
        grid-template-rows: 90px 1fr;
        width: 100%;
        height: 100%;
        /* 减小内边距以防止溢出 */
        padding: 35px 50px;
        /* 减小间距 */
        gap: 20px;
        background: linear-gradient(135deg, #0f172a 0%, #1e293b 100%);
    }
    /* Header Section */
    .header {
        grid-column: 1 / -1;
        display: flex;
        flex-direction: column;
        justify-content: center;
        border-bottom: 1px solid rgba(255,255,255,0.1);
    }
    .title {
        /* 减小标题字号 */
        font-size: 38px;
        font-weight: 900;
        color: #ffffff;
        letter-spacing: 1px;
        margin-bottom: 4px;
    }
    .title span {
        color: #f59e0b; /* Amber/Gold */
    }
    .subtitle {
        /* 减小副标题字号 */
        font-size: 16px;
        color: #94a3b8;
        font-weight: 400;
    }
    /* Left Content: Concepts */
    .content-left {
        display: flex;
        flex-direction: column;
        /* 确保内容不溢出 */
        overflow: hidden; 
        padding-right: 10px;
    }
    .quote-box {
        background: rgba(245, 158, 11, 0.1);
        border-left: 4px solid #f59e0b;
        /* 减小内边距和外边距 */
        padding: 15px;
        border-radius: 0 8px 8px 0;
        margin-bottom: 15px;
    }
    .quote-text {
        /* 减小引用字号 */
        font-size: 15px;
        font-style: italic;
        color: #cbd5e1;
        line-height: 1.5;
    }
    .feature-list {
        display: flex;
        flex-direction: column;
        /* 减小列表项间距 */
        gap: 12px;
        flex: 1;
        /* 允许在必要时压缩 */
        min-height: 0; 
    }
    .feature-item {
        display: flex;
        align-items: flex-start;
        background: rgba(255,255,255,0.03);
        /* 减小内边距 */
        padding: 15px;
        border-radius: 10px;
        border: 1px solid rgba(255,255,255,0.05);
    }
    .icon-box {
        /* 减小图标容器尺寸 */
        width: 40px;
        height: 40px;
        background: linear-gradient(135deg, #f59e0b 0%, #d97706 100%);
        border-radius: 8px;
        display: flex;
        align-items: center;
        justify-content: center;
        margin-right: 15px;
        flex-shrink: 0;
        box-shadow: 0 4px 6px rgba(0,0,0,0.2);
    }
    .icon-box i {
        font-size: 18px;
        color: #fff;
    }
    .text-box h3 {
        /* 减小标题字号 */
        font-size: 17px;
        font-weight: 700;
        margin-bottom: 4px;
        color: #f8fafc;
    }
    .text-box p {
        /* 减小正文字号 */
        font-size: 13px;
        color: #94a3b8;
        line-height: 1.4;
    }
    /* Right Content: Chart */
    .content-right {
        background: rgba(255,255,255,0.02);
        border-radius: 16px;
        padding: 15px;
        border: 1px solid rgba(255,255,255,0.05);
        display: flex;
        flex-direction: column;
        position: relative;
        /* 确保高度适应 */
        height: 100%;
        overflow: hidden;
    }
    .chart-title {
        position: absolute;
        top: 20px;
        left: 20px;
        font-size: 16px;
        font-weight: 700;
        color: #e2e8f0;
        z-index: 10;
    }
    #main-chart {
        width: 100%;
        height: 100%;
    }
    /* Utility */
    .highlight {
        color: #f59e0b;
        font-weight: 700;
    }
  &lt;/style&gt;
&lt;/head&gt;
&lt;body&gt;
  &lt;div class="container"&gt;
    &lt;!-- Header --&gt;
    &lt;div class="header"&gt;
      &lt;h1 class="title"&gt;马太效应：&lt;span&gt;强者愈强&lt;/span&gt;的商业法则&lt;/h1&gt;
      &lt;p class="subtitle"&gt;The Matthew Effect in Business Competition&lt;/p&gt;
    &lt;/div&gt;
    &lt;!-- Left Column --&gt;
    &lt;div class="content-left"&gt;
      &lt;div class="quote-box"&gt;
        &lt;p class="quote-text"&gt;“凡有的，还要加给他，叫他有余；没有的，连他所有的也要夺过来。”&lt;/p&gt;
      &lt;/div&gt;
      &lt;div class="feature-list"&gt;
        &lt;!-- Item 1 --&gt;
        &lt;div class="feature-item"&gt;
          &lt;div class="icon-box"&gt;
            &lt;i class="fa-solid fa-magnet"&gt;&lt;/i&gt;
          &lt;/div&gt;
          &lt;div class="text-box"&gt;
            &lt;h3&gt;资源集聚效应&lt;/h3&gt;
            &lt;p&gt;头部企业凭借市场地位，更容易以低成本获取资金、人才与数据，形成正向循环。&lt;/p&gt;
          &lt;/div&gt;
        &lt;/div&gt;
        &lt;!-- Item 2 --&gt;
        &lt;div class="feature-item"&gt;
          &lt;div class="icon-box"&gt;
            &lt;i class="fa-solid fa-layer-group"&gt;&lt;/i&gt;
          &lt;/div&gt;
          &lt;div class="text-box"&gt;
            &lt;h3&gt;规模经济壁垒&lt;/h3&gt;
            &lt;p&gt;随着产量与用户基数扩大，边际成本递减，使领先者拥有定价权与利润空间。&lt;/p&gt;
          &lt;/div&gt;
        &lt;/div&gt;
        &lt;!-- Item 3 --&gt;
        &lt;div class="feature-item"&gt;
          &lt;div class="icon-box"&gt;
            &lt;i class="fa-solid fa-brain"&gt;&lt;/i&gt;
          &lt;/div&gt;
          &lt;div class="text-box"&gt;
            &lt;h3&gt;心智占领优势&lt;/h3&gt;
            &lt;p&gt;消费者倾向于选择知名度最高的品牌，导致市场份额向第一名不成比例地集中。&lt;/p&gt;
          &lt;/div&gt;
        &lt;/div&gt;
      &lt;/div&gt;
    &lt;/div&gt;
    &lt;!-- Right Column --&gt;
    &lt;div class="content-right"&gt;
      &lt;div class="chart-title"&gt;市场份额演变趋势模拟&lt;/div&gt;
      &lt;div id="main-chart"&gt;&lt;/div&gt;
    &lt;/div&gt;
  &lt;/div&gt;
  &lt;script src="https://cdnjs.cloudflare.com/ajax/libs/echarts/5.4.3/echarts.min.js"&gt;&lt;/script&gt;
  &lt;script&gt;
    // Initialize ECharts
    var chartDom = document.getElementById('main-chart');
    var myChart = echarts.init(chartDom);
    var option;
    option = {
      animation: false, // Strictly disable animation
      backgroundColor: 'transparent',
      grid: {
        top: '22%', // 调整顶部间距以适应更紧凑的布局
        left: '5%',
        right: '5%',
        bottom: '8%',
        containLabel: true
      },
      legend: {
        data: ['行业领跑者 (Leader)', '普通跟随者 (Follower)'],
        top: '20px',
        right: '10px',
        textStyle: {
          color: '#94a3b8',
          fontSize: 11 // 稍微减小字体
        },
        itemGap: 15,
        itemWidth: 20,
        itemHeight: 10
      },
      xAxis: {
        type: 'category',
        boundaryGap: false,
        data: ['Q1', 'Q2', 'Q3', 'Q4', 'Q5', 'Q6', 'Q7', 'Q8'],
        axisLine: {
          lineStyle: {
            color: '#475569'
          }
        },
        axisLabel: {
          color: '#94a3b8',
          fontSize: 11
        }
      },
      yAxis: {
        type: 'value',
        name: '市场占有率', // 简化名称以节省空间
        nameTextStyle: {
          color: '#94a3b8',
          padding: [0, 0, 0, 10],
          fontSize: 11
        },
        splitLine: {
          lineStyle: {
            color: 'rgba(255,255,255,0.05)',
            type: 'dashed'
          }
        },
        axisLabel: {
          color: '#94a3b8',
          fontSize: 11
        }
      },
      series: [
        {
          name: '行业领跑者 (Leader)',
          type: 'line',
          smooth: true,
          symbolSize: 6,
          lineStyle: {
            width: 3,
            color: '#f59e0b' // Gold
          },
          itemStyle: {
            color: '#f59e0b',
            borderWidth: 2,
            borderColor: '#fff'
          },
          areaStyle: {
            color: new echarts.graphic.LinearGradient(0, 0, 0, 1, [
              { offset: 0, color: 'rgba(245, 158, 11, 0.3)' },
              { offset: 1, color: 'rgba(245, 158, 11, 0)' }
            ])
          },
          data: [20, 25, 32, 45, 55, 68, 75, 85]
        },
        {
          name: '普通跟随者 (Follower)',
          type: 'line',
          smooth: true,
          symbolSize: 4,
          lineStyle: {
            width: 2,
            color: '#64748b', // Slate Grey
            type: 'dashed'
          },
          itemStyle: {
            color: '#64748b'
          },
          data: [18, 19, 18, 16, 15, 12, 10, 8]
        }
      ]
    };
    myChart.setOption(option);
  &lt;/script&gt;
&lt;/body&gt;
&lt;/html&gt;</t>
  </si>
  <si>
    <t>做品牌, 说说简单, 做起来非常非常困难, 相信大家都能感受到我们的团队.但长期战略, 品牌是唯一的价值体现. 尤其做国际市场, 只有品牌有溢价, 有主动说话权. 所以我们坚持做, 坚持有计划有方向的投入, 在可控情况下, 聚焦产品, 多元化多渠道推广.相信只要我们足够耐心, 足够用心, 足够细心去了解用户, 体验用户, 走进用户, 专心做一件事, 相信结果一定会越来越往好的方向靠近的。</t>
  </si>
  <si>
    <t>混合型/非结构化输入</t>
  </si>
  <si>
    <t>&lt;!DOCTYPE html&gt;
&lt;html lang="zh-CN"&gt;
&lt;head&gt;
  &lt;meta charset="UTF-8"&gt;
  &lt;meta name="viewport" content="width=1280, height=720"&gt;
  &lt;link rel="stylesheet" href="https://cdnjs.cloudflare.com/ajax/libs/font-awesome/6.5.1/css/all.min.css"&gt;
  &lt;link href="https://fonts.googleapis.com/css2?family=Noto+Sans+SC:wght@300;400;500;700;900&amp;display=swap"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 Layout Grid */
    .container {
      display: grid;
      grid-template-columns: 380px 1fr; /* 稍微减小左侧宽度 */
      height: 100%;
    }
    /* Left Sidebar - Strategic Vision */
    .sidebar {
      background: linear-gradient(160deg, #1e3c72 0%, #2a5298 100%);
      color: white;
      padding: 40px 35px; /* 减少 Padding */
      display: flex;
      flex-direction: column;
      justify-content: space-between;
      position: relative;
    }
    .sidebar::before {
      content: '';
      position: absolute;
      top: 0; left: 0; right: 0; bottom: 0;
      background-image: radial-gradient(circle at 10% 10%, rgba(255,255,255,0.05) 0%, transparent 20%);
      pointer-events: none;
    }
    .brand-title {
      font-size: 40px; /* 减小字体 */
      font-weight: 900;
      line-height: 1.2;
      margin-bottom: 20px; /* 减少间距 */
      letter-spacing: -1px;
    }
    .brand-quote {
      font-size: 16px; /* 减小字体 */
      line-height: 1.6;
      font-weight: 300;
      opacity: 0.9;
      border-left: 4px solid #4facfe;
      padding-left: 15px;
      margin-bottom: 30px; /* 减少间距 */
    }
    .key-value-box {
      background: rgba(255,255,255,0.1);
      border-radius: 16px;
      padding: 25px; /* 减少 Padding */
      backdrop-filter: blur(10px);
      margin-top: auto;
    }
    .kv-item {
      display: flex;
      align-items: center;
      margin-bottom: 15px; /* 减少间距 */
    }
    .kv-item:last-child { margin-bottom: 0; }
    .kv-icon {
      width: 40px; /* 减小图标容器 */
      height: 40px;
      background: #fff;
      color: #1e3c72;
      border-radius: 10px;
      display: flex;
      align-items: center;
      justify-content: center;
      font-size: 18px;
      margin-right: 15px;
      flex-shrink: 0;
    }
    .kv-text h4 { font-size: 16px; font-weight: 700; margin-bottom: 2px; }
    .kv-text p { font-size: 13px; opacity: 0.8; }
    /* Right Content - Execution &amp; Mindset */
    .main-content {
      padding: 40px; /* 减少 Padding */
      display: flex;
      flex-direction: column;
      background-color: #f8f9fa;
    }
    .section-title {
      font-size: 22px; /* 减小字体 */
      font-weight: 700;
      color: #2c3e50;
      margin-bottom: 15px; /* 减少间距 */
      display: flex;
      align-items: center;
    }
    .section-title i { margin-right: 10px; color: #2a5298; }
    /* Strategy Cards */
    .strategy-grid {
      display: grid;
      grid-template-columns: repeat(3, 1fr);
      gap: 20px; /* 减少间距 */
      margin-bottom: 30px; /* 减少间距 */
    }
    .card {
      background: white;
      border-radius: 12px;
      padding: 20px; /* 减少 Padding */
      box-shadow: 0 5px 20px rgba(0,0,0,0.04);
      border-top: 4px solid transparent;
    }
    .card.focus { border-color: #e67e22; }
    .card.channel { border-color: #27ae60; }
    .card.invest { border-color: #8e44ad; }
    .card-icon {
      font-size: 26px; /* 减小图标 */
      margin-bottom: 12px;
    }
    .focus .card-icon { color: #e67e22; }
    .channel .card-icon { color: #27ae60; }
    .invest .card-icon { color: #8e44ad; }
    .card h3 { font-size: 18px; font-weight: 700; margin-bottom: 8px; color: #2c3e50; }
    .card p { font-size: 13px; color: #7f8c8d; line-height: 1.5; }
    /* User Centric &amp; Chart Section */
    .bottom-section {
      display: grid;
      grid-template-columns: 1fr 1fr;
      gap: 25px; /* 减少间距 */
      flex: 1;
      min-height: 0; /* 防止溢出 */
    }
    /* Process Flow */
    .process-container {
      background: white;
      border-radius: 16px;
      padding: 20px; /* 减少 Padding */
      box-shadow: 0 5px 20px rgba(0,0,0,0.04);
      display: flex;
      flex-direction: column;
      justify-content: center;
    }
    .process-steps {
      display: flex;
      justify-content: space-between;
      position: relative;
      margin-top: 15px;
    }
    .process-steps::before {
      content: '';
      position: absolute;
      top: 20px; /* 调整线条位置 */
      left: 20px;
      right: 20px;
      height: 2px;
      background: #e0e0e0;
      z-index: 0;
    }
    .step {
      position: relative;
      z-index: 1;
      text-align: center;
      background: white;
      padding: 0 5px;
    }
    .step-circle {
      width: 40px; /* 减小圆圈 */
      height: 40px;
      background: #f0f4f8;
      border-radius: 50%;
      display: flex;
      align-items: center;
      justify-content: center;
      margin: 0 auto 8px;
      color: #2a5298;
      font-weight: bold;
      border: 2px solid #2a5298;
      font-size: 14px;
    }
    .step-label {
      font-size: 13px;
      font-weight: 600;
      color: #555;
    }
    /* Chart Container */
    .chart-container {
      background: white;
      border-radius: 16px;
      padding: 15px;
      box-shadow: 0 5px 20px rgba(0,0,0,0.04);
      position: relative;
      display: flex;
      flex-direction: column;
    }
    .chart-label {
      font-size: 15px;
      font-weight: 700;
      color: #2c3e50;
      margin-bottom: 10px;
      margin-left: 10px;
    }
    #growthChart {
      width: 100%;
      flex: 1;
    }
  &lt;/style&gt;
&lt;/head&gt;
&lt;body&gt;
&lt;div class="container"&gt;
  &lt;!-- Left Sidebar --&gt;
  &lt;aside class="sidebar"&gt;
    &lt;div&gt;
      &lt;div class="brand-title"&gt;
        品牌&lt;br&gt;
        长期战略
      &lt;/div&gt;
      &lt;div class="brand-quote"&gt;
        “做品牌虽然困难，但它是唯一的价值体现。尤其在国际市场，只有品牌才有溢价和主动话语权。”
      &lt;/div&gt;
    &lt;/div&gt;
    &lt;div class="key-value-box"&gt;
      &lt;div class="kv-item"&gt;
        &lt;div class="kv-icon"&gt;&lt;i class="fa-solid fa-globe"&gt;&lt;/i&gt;&lt;/div&gt;
        &lt;div class="kv-text"&gt;
          &lt;h4&gt;国际市场&lt;/h4&gt;
          &lt;p&gt;建立全球视野与竞争力&lt;/p&gt;
        &lt;/div&gt;
      &lt;/div&gt;
      &lt;div class="kv-item"&gt;
        &lt;div class="kv-icon"&gt;&lt;i class="fa-solid fa-hand-holding-dollar"&gt;&lt;/i&gt;&lt;/div&gt;
        &lt;div class="kv-text"&gt;
          &lt;h4&gt;品牌溢价&lt;/h4&gt;
          &lt;p&gt;超越成本的价值认同&lt;/p&gt;
        &lt;/div&gt;
      &lt;/div&gt;
      &lt;div class="kv-item"&gt;
        &lt;div class="kv-icon"&gt;&lt;i class="fa-solid fa-bullhorn"&gt;&lt;/i&gt;&lt;/div&gt;
        &lt;div class="kv-text"&gt;
          &lt;h4&gt;话语权&lt;/h4&gt;
          &lt;p&gt;掌握市场主动权&lt;/p&gt;
        &lt;/div&gt;
      &lt;/div&gt;
    &lt;/div&gt;
  &lt;/aside&gt;
  &lt;!-- Right Content --&gt;
  &lt;main class="main-content"&gt;
    &lt;!-- Strategy Cards --&gt;
    &lt;div&gt;
      &lt;div class="section-title"&gt;
        &lt;i class="fa-solid fa-chess-knight"&gt;&lt;/i&gt; 执行策略
      &lt;/div&gt;
      &lt;div class="strategy-grid"&gt;
        &lt;div class="card focus"&gt;
          &lt;div class="card-icon"&gt;&lt;i class="fa-solid fa-crosshairs"&gt;&lt;/i&gt;&lt;/div&gt;
          &lt;h3&gt;聚焦产品&lt;/h3&gt;
          &lt;p&gt;专心做一件事，打磨核心竞争力，确保产品力是品牌的基础。&lt;/p&gt;
        &lt;/div&gt;
        &lt;div class="card channel"&gt;
          &lt;div class="card-icon"&gt;&lt;i class="fa-solid fa-share-nodes"&gt;&lt;/i&gt;&lt;/div&gt;
          &lt;h3&gt;多元推广&lt;/h3&gt;
          &lt;p&gt;多渠道布局，在可控情况下进行有方向的投入与曝光。&lt;/p&gt;
        &lt;/div&gt;
        &lt;div class="card invest"&gt;
          &lt;div class="card-icon"&gt;&lt;i class="fa-solid fa-scale-balanced"&gt;&lt;/i&gt;&lt;/div&gt;
          &lt;h3&gt;计划投入&lt;/h3&gt;
          &lt;p&gt;坚持长期主义，保持耐心，有节奏地进行资源配置。&lt;/p&gt;
        &lt;/div&gt;
      &lt;/div&gt;
    &lt;/div&gt;
    &lt;!-- Bottom Section: Mindset &amp; Result --&gt;
    &lt;div class="bottom-section"&gt;
      &lt;!-- Mindset Process --&gt;
      &lt;div class="process-container"&gt;
        &lt;div class="section-title" style="margin-bottom: 8px; font-size: 18px;"&gt;
          &lt;i class="fa-solid fa-heart"&gt;&lt;/i&gt; 用户思维
        &lt;/div&gt;
        &lt;p style="color: #666; font-size: 13px; margin-bottom: 15px;"&gt;走进用户，体验用户，建立深层连接&lt;/p&gt;
        &lt;div class="process-steps"&gt;
          &lt;div class="step"&gt;
            &lt;div class="step-circle"&gt;&lt;i class="fa-solid fa-hourglass-half"&gt;&lt;/i&gt;&lt;/div&gt;
            &lt;div class="step-label"&gt;足够耐心&lt;/div&gt;
          &lt;/div&gt;
          &lt;div class="step"&gt;
            &lt;div class="step-circle"&gt;&lt;i class="fa-solid fa-heart-circle-check"&gt;&lt;/i&gt;&lt;/div&gt;
            &lt;div class="step-label"&gt;足够用心&lt;/div&gt;
          &lt;/div&gt;
          &lt;div class="step"&gt;
            &lt;div class="step-circle"&gt;&lt;i class="fa-solid fa-magnifying-glass"&gt;&lt;/i&gt;&lt;/div&gt;
            &lt;div class="step-label"&gt;足够细心&lt;/div&gt;
          &lt;/div&gt;
          &lt;div class="step"&gt;
            &lt;div class="step-circle" style="background: #2a5298; color: white;"&gt;&lt;i class="fa-solid fa-user-group"&gt;&lt;/i&gt;&lt;/div&gt;
            &lt;div class="step-label" style="color: #2a5298;"&gt;赢得用户&lt;/div&gt;
          &lt;/div&gt;
        &lt;/div&gt;
      &lt;/div&gt;
      &lt;!-- Growth Chart --&gt;
      &lt;div class="chart-container"&gt;
        &lt;div class="chart-label"&gt;品牌价值增长预期&lt;/div&gt;
        &lt;div id="growthChart"&gt;&lt;/div&gt;
      &lt;/div&gt;
    &lt;/div&gt;
  &lt;/main&gt;
&lt;/div&gt;
&lt;script&gt;
  // Initialize ECharts
  var chartDom = document.getElementById('growthChart');
  var myChart = echarts.init(chartDom);
  var option;
  option = {
    animation: false, // Strictly disable animation
    grid: {
      top: '15%',
      left: '5%',
      right: '5%',
      bottom: '10%',
      containLabel: true
    },
    xAxis: {
      type: 'category',
      boundaryGap: false,
      data: ['起步', '积累', '突破', '爆发', '领跑'],
      axisLine: { show: false },
      axisTick: { show: false },
      axisLabel: { color: '#999', fontSize: 11 }
    },
    yAxis: {
      type: 'value',
      splitLine: {
        lineStyle: {
          type: 'dashed',
          color: '#eee'
        }
      },
      axisLabel: { show: false }
    },
    series: [
      {
        name: 'Brand Value',
        type: 'line',
        smooth: true,
        symbol: 'none',
        lineStyle: {
          width: 4,
          color: new echarts.graphic.LinearGradient(0, 0, 1, 0, [
            { offset: 0, color: '#4facfe' },
            { offset: 1, color: '#00f2fe' }
          ])
        },
        areaStyle: {
          opacity: 0.1,
          color: new echarts.graphic.LinearGradient(0, 0, 0, 1, [
            { offset: 0, color: '#4facfe' },
            { offset: 1, color: '#fff' }
          ])
        },
        data: [10, 15, 25, 55, 90]
      }
    ]
  };
  option &amp;&amp; myChart.setOption(option);
&lt;/script&gt;
&lt;/body&gt;
&lt;/html&gt;</t>
  </si>
  <si>
    <t>做好主动运维，提高服务质量按“一周一站一村”的方式开展主动运维工作做好入户安维、客情维系、拉网覆盖、续约提醒等，提高客户保有率做到“装维销服查”五位一体服务，摸清用户需求，寻找增值业务营销点，灵活运用市场政策和服务策略坚持“网络优化、提高质量、服务优先增效益”的理念，结合弱光整治，培养员工主动检修意识，提升客户体验，打造以客户为中心的全生命周期维护服务，使客服工作成为公司提质增效的“助推器”</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</si>
  <si>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.container {
        display: grid;
        grid-template-rows: 100px 1fr 60px;
        height: 100%;
        width: 100%;
    }
    /* 头部样式 */
    header {
        background: linear-gradient(135deg, #0f766e 0%, #115e59 100%);
        color: white;
        padding: 0 40px;
        display: flex;
        align-items: center;
        justify-content: space-between;
        box-shadow: 0 4px 10px rgba(0,0,0,0.1);
        z-index: 10;
    }
    .header-title {
        font-size: 36px;
        font-weight: 700;
        letter-spacing: 1px;
        display: flex;
        align-items: center;
        gap: 15px;
    }
    .header-subtitle {
        font-size: 20px;
        font-weight: 400;
        opacity: 0.9;
        background: rgba(255,255,255,0.1);
        padding: 8px 20px;
        border-radius: 50px;
    }
    /* 主要内容区域 */
    .main-content {
        padding: 20px 40px; /* 稍微减少上下内边距，防止溢出 */
        display: grid;
        grid-template-columns: 1fr 1.2fr 1fr;
        gap: 25px; /* 稍微减小间距 */
    }
    /* 卡片通用样式 */
    .card {
        background: white;
        border-radius: 16px;
        padding: 20px; /* 减小内边距以容纳更多内容 */
        box-shadow: 0 4px 20px rgba(0,0,0,0.05);
        display: flex;
        flex-direction: column;
        border-top: 5px solid #0d9488;
        position: relative;
        height: 100%; /* 确保填满网格高度 */
    }
    .card-header {
        display: flex;
        align-items: center;
        margin-bottom: 15px;
        padding-bottom: 10px;
        border-bottom: 1px solid #eee;
    }
    .card-icon {
        width: 46px; /* 稍微调小图标容器 */
        height: 46px;
        background: #e0f2f1;
        color: #0f766e;
        border-radius: 12px;
        display: flex;
        align-items: center;
        justify-content: center;
        font-size: 22px;
        margin-right: 12px;
        flex-shrink: 0;
    }
    .card-title {
        font-size: 20px; /* 稍微调小标题 */
        font-weight: 700;
        color: #1e293b;
        line-height: 1.2;
    }
    .card-body {
        flex: 1;
        display: flex;
        flex-direction: column;
        justify-content: flex-start; /* 改为顶部对齐，避免拉伸 */
    }
    /* 列表样式 */
    .feature-list {
        list-style: none;
    }
    .feature-list li {
        margin-bottom: 14px; /* 调整间距 */
        display: flex;
        align-items: flex-start;
        font-size: 15px; /* 调整字号以防溢出 */
        line-height: 1.5;
        color: #475569;
    }
    .feature-list li i {
        color: #0d9488;
        margin-right: 10px;
        margin-top: 4px;
        font-size: 14px;
        flex-shrink: 0; /* 防止图标被压缩 */
    }
    /* 修复重叠问题的关键样式 */
    .feature-list li .text-content {
        flex: 1; /* 占据剩余空间 */
        min-width: 0; /* 允许文本换行 */
        display: block; /* 确保块级显示 */
    }
    .highlight-text {
        color: #0f766e;
        font-weight: 700;
    }
    /* 中间图表区域特别样式 */
    .center-card {
        border-top-color: #f59e0b;
    }
    .center-card .card-icon {
        background: #fef3c7;
        color: #d97706;
    }
    #radar-chart {
        width: 100%;
        height: 260px; /* 稍微减小高度 */
        margin-top: -5px;
    }
    .center-desc {
        background: #f8fafc;
        padding: 12px;
        border-radius: 8px;
        font-size: 14px;
        color: #64748b;
        border-left: 4px solid #f59e0b;
        margin-top: auto; /* 推到底部 */
    }
    /* 底部标语 */
    footer {
        background: #1e293b;
        color: white;
        display: flex;
        align-items: center;
        justify-content: center;
        font-size: 18px;
        font-weight: 500;
        letter-spacing: 1px;
    }
    footer i {
        margin: 0 10px;
        color: #2dd4bf;
        font-size: 12px;
    }
    /* 装饰元素 */
    .bg-decoration {
        position: absolute;
        bottom: 15px;
        right: 15px;
        font-size: 80px; /* 稍微调小 */
        opacity: 0.03;
        color: #000;
        pointer-events: none;
    }
  &lt;/style&gt;
&lt;/head&gt;
&lt;body&gt;
&lt;div class="container"&gt;
    &lt;!-- 头部 --&gt;
    &lt;header&gt;
        &lt;div class="header-title"&gt;
            &lt;i class="fa-solid fa-network-wired"&gt;&lt;/i&gt;
            做好主动运维，提高服务质量
        &lt;/div&gt;
        &lt;div class="header-subtitle"&gt;
            打造以客户为中心的全生命周期维护服务
        &lt;/div&gt;
    &lt;/header&gt;
    &lt;!-- 主要内容 --&gt;
    &lt;div class="main-content"&gt;
        &lt;!-- 左侧：落地执行 --&gt;
        &lt;div class="card"&gt;
            &lt;div class="card-header"&gt;
                &lt;div class="card-icon"&gt;&lt;i class="fa-solid fa-map-location-dot"&gt;&lt;/i&gt;&lt;/div&gt;
                &lt;div class="card-title"&gt;落地执行&lt;br&gt;“一周一站一村”&lt;/div&gt;
            &lt;/div&gt;
            &lt;div class="card-body"&gt;
                &lt;ul class="feature-list"&gt;
                    &lt;li&gt;
                        &lt;i class="fa-solid fa-check-circle"&gt;&lt;/i&gt;
                        &lt;div class="text-content"&gt;&lt;strong&gt;入户安维：&lt;/strong&gt;主动上门检测，解决潜在隐患。&lt;/div&gt;
                    &lt;/li&gt;
                    &lt;li&gt;
                        &lt;i class="fa-solid fa-check-circle"&gt;&lt;/i&gt;
                        &lt;div class="text-content"&gt;&lt;strong&gt;客情维系：&lt;/strong&gt;建立长期联系，提升客户信任度。&lt;/div&gt;
                    &lt;/li&gt;
                    &lt;li&gt;
                        &lt;i class="fa-solid fa-check-circle"&gt;&lt;/i&gt;
                        &lt;div class="text-content"&gt;&lt;strong&gt;拉网覆盖：&lt;/strong&gt;全面排查盲点，确保网络无死角。&lt;/div&gt;
                    &lt;/li&gt;
                    &lt;li&gt;
                        &lt;i class="fa-solid fa-check-circle"&gt;&lt;/i&gt;
                        &lt;div class="text-content"&gt;&lt;strong&gt;续约提醒：&lt;/strong&gt;提前介入关怀，有效提高&lt;span class="highlight-text"&gt;客户保有率&lt;/span&gt;。&lt;/div&gt;
                    &lt;/li&gt;
                &lt;/ul&gt;
            &lt;/div&gt;
            &lt;i class="fa-solid fa-house-signal bg-decoration"&gt;&lt;/i&gt;
        &lt;/div&gt;
        &lt;!-- 中间：五位一体 (含图表) --&gt;
        &lt;div class="center-card card"&gt;
            &lt;div class="card-header"&gt;
                &lt;div class="card-icon"&gt;&lt;i class="fa-solid fa-hand-holding-heart"&gt;&lt;/i&gt;&lt;/div&gt;
                &lt;div class="card-title"&gt;“装维销服查”&lt;br&gt;五位一体服务&lt;/div&gt;
            &lt;/div&gt;
            &lt;div class="card-body"&gt;
                &lt;!-- ECharts 雷达图容器 --&gt;
                &lt;div id="radar-chart"&gt;&lt;/div&gt;
                &lt;div class="center-desc"&gt;
                    摸清用户需求，寻找增值业务营销点，灵活运用市场政策和服务策略，实现全方位服务融合。
                &lt;/div&gt;
            &lt;/div&gt;
        &lt;/div&gt;
        &lt;!-- 右侧：提质增效 --&gt;
        &lt;div class="card"&gt;
            &lt;div class="card-header"&gt;
                &lt;div class="card-icon"&gt;&lt;i class="fa-solid fa-rocket"&gt;&lt;/i&gt;&lt;/div&gt;
                &lt;div class="card-title"&gt;提质增效&lt;br&gt;服务“助推器”&lt;/div&gt;
            &lt;/div&gt;
            &lt;div class="card-body"&gt;
                &lt;ul class="feature-list"&gt;
                    &lt;li&gt;
                        &lt;i class="fa-solid fa-bolt"&gt;&lt;/i&gt;
                        &lt;div class="text-content"&gt;&lt;strong&gt;弱光整治：&lt;/strong&gt;结合日常维护，彻底解决线路质量问题。&lt;/div&gt;
                    &lt;/li&gt;
                    &lt;li&gt;
                        &lt;i class="fa-solid fa-user-gear"&gt;&lt;/i&gt;
                        &lt;div class="text-content"&gt;&lt;strong&gt;主动检修：&lt;/strong&gt;培养员工主动意识，变“被动响应”为“主动预防”。&lt;/div&gt;
                    &lt;/li&gt;
                    &lt;li&gt;
                        &lt;i class="fa-solid fa-smile"&gt;&lt;/i&gt;
                        &lt;div class="text-content"&gt;&lt;strong&gt;体验提升：&lt;/strong&gt;优化服务流程，显著提升客户感知。&lt;/div&gt;
                    &lt;/li&gt;
                    &lt;li&gt;
                        &lt;i class="fa-solid fa-chart-line"&gt;&lt;/i&gt;
                        &lt;div class="text-content"&gt;&lt;strong&gt;效益转化：&lt;/strong&gt;以优质服务带动业务增长，实现公司效益最大化。&lt;/div&gt;
                    &lt;/li&gt;
                &lt;/ul&gt;
            &lt;/div&gt;
            &lt;i class="fa-solid fa-chart-pie bg-decoration"&gt;&lt;/i&gt;
        &lt;/div&gt;
    &lt;/div&gt;
    &lt;!-- 底部 --&gt;
    &lt;footer&gt;
        网络优化 &lt;i class="fa-solid fa-circle"&gt;&lt;/i&gt; 提高质量 &lt;i class="fa-solid fa-circle"&gt;&lt;/i&gt; 服务优先 &lt;i class="fa-solid fa-circle"&gt;&lt;/i&gt; 增效益
    &lt;/footer&gt;
&lt;/div&gt;
&lt;script&gt;
    // 初始化 ECharts 图表
    var chartDom = document.getElementById('radar-chart');
    var myChart = echarts.init(chartDom);
    var option;
    option = {
        animation: false,
        color: ['#f59e0b'],
        radar: {
            indicator: [
                { name: '装 (安装)', max: 100 },
                { name: '维 (维护)', max: 100 },
                { name: '销 (营销)', max: 100 },
                { name: '服 (服务)', max: 100 },
                { name: '查 (巡查)', max: 100 }
            ],
            radius: '65%',
            center: ['50%', '50%'],
            splitNumber: 4,
            axisName: {
                color: '#334155',
                fontWeight: 'bold',
                fontSize: 14,
                fontFamily: 'Noto Sans SC'
            },
            splitArea: {
                areaStyle: {
                    color: ['#fff', '#fff', '#fff', '#fff'],
                    shadowColor: 'rgba(0, 0, 0, 0.1)',
                    shadowBlur: 10
                }
            },
            axisLine: {
                lineStyle: {
                    color: 'rgba(0,0,0,0.1)'
                }
            },
            splitLine: {
                lineStyle: {
                    color: 'rgba(0,0,0,0.1)'
                }
            }
        },
        series: [
            {
                name: '五位一体',
                type: 'radar',
                data: [
                    {
                        value: [90, 95, 85, 95, 90],
                        name: '服务能力',
                        areaStyle: {
                            color: new echarts.graphic.LinearGradient(0, 0, 0, 1, [
                                { offset: 0, color: 'rgba(245, 158, 11, 0.6)' },
                                { offset: 1, color: 'rgba(245, 158, 11, 0.1)' }
                            ])
                        },
                        lineStyle: {
                            width: 3
                        },
                        symbol: 'circle',
                        symbolSize: 8,
                        itemStyle: {
                            color: '#d97706'
                        }
                    }
                ]
            }
        ]
    };
    myChart.setOption(option);
&lt;/script&gt;
&lt;/body&gt;
&lt;/html&gt;</t>
  </si>
  <si>
    <t>做好做优水务业务，促进社会经济发展。合作实现后，北投环保水务集团通过上述优化债务、加大投资、强化运营等方式，为柳州市居民带来更好的供排水服务，为柳州市提供一个更优质的水务企业。标的公司依旧为柳州市带来税收，依旧受政府行业主管部门监管，也将一如既往地严格履行社会责任，践行国企担当，为柳州市经济发展提供有力保障。</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</si>
  <si>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#f4f7f9;
      color: #333;
    }
    /* 背景装饰 - 调整大小避免重叠 */
    .bg-shape {
      position: absolute;
      z-index: 0;
    }
    .bg-top-right {
      top: 0;
      right: 0;
      width: 450px;
      height: 300px;
      background: linear-gradient(135deg, rgba(0, 150, 136, 0.05) 0%, rgba(0, 188, 212, 0.1) 100%);
      border-bottom-left-radius: 100%;
    }
    .bg-bottom-left {
      bottom: 0;
      left: 0;
      width: 350px;
      height: 200px;
      background: linear-gradient(45deg, rgba(0, 150, 136, 0.05) 0%, rgba(0, 188, 212, 0.08) 100%);
      border-top-right-radius: 100%;
    }
    /* 主容器 - 减少内边距 */
    .container {
      position: relative;
      z-index: 1;
      width: 100%;
      height: 100%;
      padding: 40px 60px;
      display: flex;
      flex-direction: column;
    }
    /* 标题区域 - 减少间距和字体大小 */
    .header {
      margin-bottom: 30px;
      border-left: 6px solid #00796B; /* Teal color */
      padding-left: 20px;
    }
    .header h1 {
      font-size: 36px;
      font-weight: 900;
      color: #004D40;
      line-height: 1.2;
      margin-bottom: 8px;
      letter-spacing: 1px;
    }
    .header p {
      font-size: 20px;
      color: #546E7A;
      font-weight: 500;
    }
    /* 内容区域布局 - 减少间距 */
    .content {
      display: flex;
      gap: 40px;
      flex: 1;
      min-height: 0; /* 防止溢出 */
    }
    /* 左侧：战略举措 */
    .left-column {
      flex: 0 0 35%;
      display: flex;
      flex-direction: column;
      justify-content: center;
    }
    .section-title {
      font-size: 18px;
      color: #00796B;
      font-weight: 700;
      margin-bottom: 15px;
      text-transform: uppercase;
      letter-spacing: 2px;
      display: flex;
      align-items: center;
      gap: 10px;
    }
    .section-title::after {
      content: '';
      flex: 1;
      height: 1px;
      background: #B2DFDB;
    }
    .action-card {
      background: white;
      border-radius: 12px;
      padding: 18px;
      margin-bottom: 15px;
      box-shadow: 0 4px 15px rgba(0,0,0,0.05);
      display: flex;
      align-items: center;
      border-left: 5px solid #26A69A;
    }
    .action-icon {
      width: 50px;
      height: 50px;
      background: #E0F2F1;
      border-radius: 10px;
      display: flex;
      align-items: center;
      justify-content: center;
      font-size: 24px;
      color: #00796B;
      margin-right: 15px;
      flex-shrink: 0;
    }
    .action-text h3 {
      font-size: 18px;
      color: #263238;
      margin-bottom: 4px;
    }
    .action-text p {
      font-size: 14px;
      color: #78909C;
    }
    /* 中间连接符 */
    .connector {
      display: flex;
      align-items: center;
      justify-content: center;
      color: #B0BEC5;
      font-size: 24px;
    }
    /* 右侧：价值贡献 */
    .right-column {
      flex: 1;
      display: flex;
      flex-direction: column;
      justify-content: center;
    }
    .grid-container {
      display: grid;
      grid-template-columns: 1fr 1fr;
      gap: 15px;
    }
    .benefit-card {
      background: linear-gradient(145deg, #ffffff 0%, #fbfbfb 100%);
      border-radius: 12px;
      padding: 20px;
      box-shadow: 0 8px 20px rgba(0,0,0,0.06);
      position: relative;
      overflow: hidden;
    }
    /* 顶部强调条 */
    .benefit-card::before {
      content: '';
      position: absolute;
      top: 0;
      left: 0;
      width: 100%;
      height: 3px;
      background: linear-gradient(90deg, #00897B, #4DB6AC);
    }
    .benefit-header {
      display: flex;
      align-items: center;
      margin-bottom: 10px;
    }
    .benefit-icon {
      font-size: 20px;
      color: #00897B;
      margin-right: 10px;
    }
    .benefit-title {
      font-size: 18px;
      font-weight: 700;
      color: #37474F;
    }
    .benefit-desc {
      font-size: 13px;
      color: #546E7A;
      line-height: 1.5;
    }
    /* 底部强调 */
    .footer-highlight {
      margin-top: 20px;
      background: #004D40;
      color: white;
      padding: 12px 20px;
      border-radius: 8px;
      display: flex;
      align-items: center;
      justify-content: space-between;
      box-shadow: 0 10px 20px rgba(0, 77, 64, 0.2);
    }
    .footer-text {
      font-size: 16px;
      font-weight: 500;
    }
    .footer-tags {
      display: flex;
      gap: 10px;
    }
    .tag {
      background: rgba(255,255,255,0.15);
      padding: 4px 10px;
      border-radius: 4px;
      font-size: 13px;
      font-weight: 400;
    }
  &lt;/style&gt;
&lt;/head&gt;
&lt;body&gt;
  &lt;!-- 背景装饰 --&gt;
  &lt;div class="bg-shape bg-top-right"&gt;&lt;/div&gt;
  &lt;div class="bg-shape bg-bottom-left"&gt;&lt;/div&gt;
  &lt;div class="container"&gt;
    &lt;!-- 头部 --&gt;
    &lt;div class="header"&gt;
      &lt;h1&gt;做好做优水务业务，促进社会经济发展&lt;/h1&gt;
      &lt;p&gt;北投环保水务集团 &lt;i class="fa-solid fa-xmark" style="font-size: 14px; margin: 0 8px; color: #B0BEC5;"&gt;&lt;/i&gt; 柳州市合作愿景&lt;/p&gt;
    &lt;/div&gt;
    &lt;!-- 主体内容 --&gt;
    &lt;div class="content"&gt;
      &lt;!-- 左侧：行动 --&gt;
      &lt;div class="left-column"&gt;
        &lt;div class="section-title"&gt;&lt;i class="fa-solid fa-bullseye"&gt;&lt;/i&gt; 核心举措&lt;/div&gt;
        &lt;div class="action-card"&gt;
          &lt;div class="action-icon"&gt;
            &lt;i class="fa-solid fa-file-invoice-dollar"&gt;&lt;/i&gt;
          &lt;/div&gt;
          &lt;div class="action-text"&gt;
            &lt;h3&gt;优化债务结构&lt;/h3&gt;
            &lt;p&gt;降低融资成本，提升资金效率&lt;/p&gt;
          &lt;/div&gt;
        &lt;/div&gt;
        &lt;div class="action-card"&gt;
          &lt;div class="action-icon"&gt;
            &lt;i class="fa-solid fa-money-bill-trend-up"&gt;&lt;/i&gt;
          &lt;/div&gt;
          &lt;div class="action-text"&gt;
            &lt;h3&gt;加大投资力度&lt;/h3&gt;
            &lt;p&gt;升级基础设施，扩大服务覆盖&lt;/p&gt;
          &lt;/div&gt;
        &lt;/div&gt;
        &lt;div class="action-card"&gt;
          &lt;div class="action-icon"&gt;
            &lt;i class="fa-solid fa-screwdriver-wrench"&gt;&lt;/i&gt;
          &lt;/div&gt;
          &lt;div class="action-text"&gt;
            &lt;h3&gt;强化运营管理&lt;/h3&gt;
            &lt;p&gt;引入先进技术，提升管理效能&lt;/p&gt;
          &lt;/div&gt;
        &lt;/div&gt;
      &lt;/div&gt;
      &lt;!-- 连接符 --&gt;
      &lt;div class="connector"&gt;
        &lt;i class="fa-solid fa-chevron-right"&gt;&lt;/i&gt;
      &lt;/div&gt;
      &lt;!-- 右侧：成果 --&gt;
      &lt;div class="right-column"&gt;
        &lt;div class="section-title"&gt;&lt;i class="fa-solid fa-chart-pie"&gt;&lt;/i&gt; 价值贡献&lt;/div&gt;
        &lt;div class="grid-container"&gt;
          &lt;!-- 居民受益 --&gt;
          &lt;div class="benefit-card"&gt;
            &lt;div class="benefit-header"&gt;
              &lt;i class="fa-solid fa-faucet-drip benefit-icon"&gt;&lt;/i&gt;
              &lt;div class="benefit-title"&gt;民生福祉&lt;/div&gt;
            &lt;/div&gt;
            &lt;div class="benefit-desc"&gt;
              为柳州市居民提供更稳定、更优质的供排水服务，保障用水安全。
            &lt;/div&gt;
          &lt;/div&gt;
          &lt;!-- 企业升级 --&gt;
          &lt;div class="benefit-card"&gt;
            &lt;div class="benefit-header"&gt;
              &lt;i class="fa-solid fa-building-user benefit-icon"&gt;&lt;/i&gt;
              &lt;div class="benefit-title"&gt;产业升级&lt;/div&gt;
            &lt;/div&gt;
            &lt;div class="benefit-desc"&gt;
              打造更优质的水务标杆企业，提升柳州市水务行业整体竞争力。
            &lt;/div&gt;
          &lt;/div&gt;
          &lt;!-- 政府保障 --&gt;
          &lt;div class="benefit-card"&gt;
            &lt;div class="benefit-header"&gt;
              &lt;i class="fa-solid fa-scale-balanced benefit-icon"&gt;&lt;/i&gt;
              &lt;div class="benefit-title"&gt;合规监管&lt;/div&gt;
            &lt;/div&gt;
            &lt;div class="benefit-desc"&gt;
              持续贡献税收，接受行业主管部门严格监管，确保国有资产保值增值。
            &lt;/div&gt;
          &lt;/div&gt;
          &lt;!-- 经济发展 --&gt;
          &lt;div class="benefit-card"&gt;
            &lt;div class="benefit-header"&gt;
              &lt;i class="fa-solid fa-city benefit-icon"&gt;&lt;/i&gt;
              &lt;div class="benefit-title"&gt;经济支撑&lt;/div&gt;
            &lt;/div&gt;
            &lt;div class="benefit-desc"&gt;
              严格履行社会责任，践行国企担当，为柳州市经济发展提供强力保障。
            &lt;/div&gt;
          &lt;/div&gt;
        &lt;/div&gt;
        &lt;!-- 底部总结条 --&gt;
        &lt;div class="footer-highlight"&gt;
          &lt;div class="footer-text"&gt;
            &lt;i class="fa-solid fa-handshake-simple" style="margin-right: 10px;"&gt;&lt;/i&gt;
            政企合作，共赢未来
          &lt;/div&gt;
          &lt;div class="footer-tags"&gt;
            &lt;span class="tag"&gt;国企担当&lt;/span&gt;
            &lt;span class="tag"&gt;社会责任&lt;/span&gt;
            &lt;span class="tag"&gt;经济保障&lt;/span&gt;
          &lt;/div&gt;
        &lt;/div&gt;
      &lt;/div&gt;
    &lt;/div&gt;
  &lt;/div&gt;
&lt;/body&gt;
&lt;/html&gt;</t>
  </si>
  <si>
    <t>做积极思维的家长父母要做以下改变：（1）孩子叛逆——我要和他成为朋友（2）这孩子没救了 ——我要想办法让孩子进步（3）我要改变孩子——我先改变自己（4）孩子性格不好——我要提高自身修养（5）孩子成绩下降 ——我有了发现孩子问题的机会 （6）孩子比别的孩子差的远——孩子的发展空间很大 （7）孩子的问题是长久的——孩子的问题是暂时的（8）孩子学习不好将来没有出息——孩子只要有梦想一切都会好起来。</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</si>
  <si>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#f0f4f3;
        background-image: linear-gradient(135deg, #fdfbf7 0%, #ebf2f0 100%);
        color: #333;
    }
    /* 布局容器 */
    .container {
        width: 100%;
        height: 100%;
        padding: 40px 60px;
        display: flex;
        flex-direction: column;
    }
    /* 头部样式 */
    .header {
        margin-bottom: 30px;
        border-left: 8px solid #00796b;
        padding-left: 24px;
    }
    .header h1 {
        font-size: 42px;
        font-weight: 900;
        color: #004d40;
        margin-bottom: 8px;
        letter-spacing: 1px;
    }
    .header p {
        font-size: 20px;
        color: #555;
        font-weight: 500;
    }
    /* 网格布局 */
    .grid {
        display: grid;
        grid-template-columns: repeat(2, 1fr);
        grid-template-rows: repeat(4, 1fr);
        gap: 20px;
        flex: 1;
    }
    /* 卡片样式 */
    .card {
        background: #ffffff;
        border-radius: 12px;
        box-shadow: 0 4px 12px rgba(0, 0, 0, 0.06);
        display: flex;
        align-items: center;
        padding: 0 25px;
        position: relative;
        overflow: hidden;
        border-left: 4px solid transparent;
    }
    /* 装饰性背景圆 */
    .card::after {
        content: '';
        position: absolute;
        right: -20px;
        top: -20px;
        width: 100px;
        height: 100px;
        background: linear-gradient(135deg, rgba(0, 121, 107, 0.05), rgba(0, 121, 107, 0.1));
        border-radius: 50%;
        z-index: 0;
    }
    /* 图标区域 */
    .icon-box {
        width: 64px;
        height: 64px;
        background: #e0f2f1;
        border-radius: 50%;
        display: flex;
        justify-content: center;
        align-items: center;
        margin-right: 24px;
        flex-shrink: 0;
        z-index: 1;
    }
    .icon-box i {
        font-size: 28px;
        color: #00796b;
    }
    /* 文本区域 */
    .content {
        flex: 1;
        z-index: 1;
        display: flex;
        flex-direction: column;
        justify-content: center;
    }
    /* 旧思维 */
    .old-thought {
        font-size: 16px;
        color: #888;
        margin-bottom: 6px;
        display: flex;
        align-items: center;
        text-decoration: line-through;
        text-decoration-color: #d32f2f;
        opacity: 0.8;
    }
    .old-thought::before {
        content: '❌';
        font-size: 12px;
        margin-right: 8px;
        text-decoration: none;
        opacity: 0.6;
    }
    /* 新思维 */
    .new-thought {
        font-size: 20px;
        font-weight: 700;
        color: #2c3e50;
        display: flex;
        align-items: center;
    }
    .new-thought span {
        color: #00796b; /* 强调色 */
    }
    .new-thought::before {
        content: '✅';
        font-size: 16px;
        margin-right: 8px;
    }
    /* 针对不同行的微调，增加视觉层次 */
    .card:nth-child(odd) { border-left-color: #4db6ac; }
    .card:nth-child(even) { border-left-color: #00796b; }
  &lt;/style&gt;
&lt;/head&gt;
&lt;body&gt;
&lt;div class="container"&gt;
  &lt;!-- 头部 --&gt;
  &lt;div class="header"&gt;
    &lt;h1&gt;做积极思维的家长&lt;/h1&gt;
    &lt;p&gt;父母思维转变的八个关键时刻：从焦虑对抗到接纳成长&lt;/p&gt;
  &lt;/div&gt;
  &lt;!-- 内容网格 --&gt;
  &lt;div class="grid"&gt;
    &lt;!-- 1 --&gt;
    &lt;div class="card"&gt;
      &lt;div class="icon-box"&gt;&lt;i class="fa-solid fa-hand-holding-heart"&gt;&lt;/i&gt;&lt;/div&gt;
      &lt;div class="content"&gt;
        &lt;div class="old-thought"&gt;孩子叛逆&lt;/div&gt;
        &lt;div class="new-thought"&gt;我要和他&lt;span&gt;成为朋友&lt;/span&gt;&lt;/div&gt;
      &lt;/div&gt;
    &lt;/div&gt;
    &lt;!-- 2 --&gt;
    &lt;div class="card"&gt;
      &lt;div class="icon-box"&gt;&lt;i class="fa-solid fa-seedling"&gt;&lt;/i&gt;&lt;/div&gt;
      &lt;div class="content"&gt;
        &lt;div class="old-thought"&gt;这孩子没救了&lt;/div&gt;
        &lt;div class="new-thought"&gt;我要想办法让孩子&lt;span&gt;进步&lt;/span&gt;&lt;/div&gt;
      &lt;/div&gt;
    &lt;/div&gt;
    &lt;!-- 3 --&gt;
    &lt;div class="card"&gt;
      &lt;div class="icon-box"&gt;&lt;i class="fa-solid fa-user-pen"&gt;&lt;/i&gt;&lt;/div&gt;
      &lt;div class="content"&gt;
        &lt;div class="old-thought"&gt;我要改变孩子&lt;/div&gt;
        &lt;div class="new-thought"&gt;我先&lt;span&gt;改变自己&lt;/span&gt;&lt;/div&gt;
      &lt;/div&gt;
    &lt;/div&gt;
    &lt;!-- 4 --&gt;
    &lt;div class="card"&gt;
      &lt;div class="icon-box"&gt;&lt;i class="fa-solid fa-spa"&gt;&lt;/i&gt;&lt;/div&gt;
      &lt;div class="content"&gt;
        &lt;div class="old-thought"&gt;孩子性格不好&lt;/div&gt;
        &lt;div class="new-thought"&gt;我要提高&lt;span&gt;自身修养&lt;/span&gt;&lt;/div&gt;
      &lt;/div&gt;
    &lt;/div&gt;
    &lt;!-- 5 --&gt;
    &lt;div class="card"&gt;
      &lt;div class="icon-box"&gt;&lt;i class="fa-solid fa-magnifying-glass-chart"&gt;&lt;/i&gt;&lt;/div&gt;
      &lt;div class="content"&gt;
        &lt;div class="old-thought"&gt;孩子成绩下降&lt;/div&gt;
        &lt;div class="new-thought"&gt;我有了&lt;span&gt;发现问题&lt;/span&gt;的机会&lt;/div&gt;
      &lt;/div&gt;
    &lt;/div&gt;
    &lt;!-- 6 --&gt;
    &lt;div class="card"&gt;
      &lt;div class="icon-box"&gt;&lt;i class="fa-solid fa-arrow-trend-up"&gt;&lt;/i&gt;&lt;/div&gt;
      &lt;div class="content"&gt;
        &lt;div class="old-thought"&gt;孩子比别的孩子差的远&lt;/div&gt;
        &lt;div class="new-thought"&gt;孩子的发展&lt;span&gt;空间很大&lt;/span&gt;&lt;/div&gt;
      &lt;/div&gt;
    &lt;/div&gt;
    &lt;!-- 7 --&gt;
    &lt;div class="card"&gt;
      &lt;div class="icon-box"&gt;&lt;i class="fa-solid fa-hourglass-half"&gt;&lt;/i&gt;&lt;/div&gt;
      &lt;div class="content"&gt;
        &lt;div class="old-thought"&gt;孩子的问题是长久的&lt;/div&gt;
        &lt;div class="new-thought"&gt;孩子的问题是&lt;span&gt;暂时的&lt;/span&gt;&lt;/div&gt;
      &lt;/div&gt;
    &lt;/div&gt;
    &lt;!-- 8 --&gt;
    &lt;div class="card"&gt;
      &lt;div class="icon-box"&gt;&lt;i class="fa-solid fa-rocket"&gt;&lt;/i&gt;&lt;/div&gt;
      &lt;div class="content"&gt;
        &lt;div class="old-thought"&gt;学习不好将来没有出息&lt;/div&gt;
        &lt;div class="new-thought"&gt;只要有&lt;span&gt;梦想&lt;/span&gt;一切都会好起来&lt;/div&gt;
      &lt;/div&gt;
    &lt;/div&gt;
  &lt;/div&gt;
&lt;/div&gt;
&lt;/body&gt;
&lt;/html&gt;</t>
  </si>
  <si>
    <t>这里是一段混乱的会议记录：首先，关于Q1的销售数据，我们完成了500万，同比增长了10%，但是华东地区下降了。然后，有人提到产品A的投诉率很高，主要是界面卡顿。另外，明年的预算需要削减20%。还有，记得下周安排团建，地点待定。总之，大家要提高效率，以上就是今天的重点。</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</si>
  <si>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.container {
        display: grid;
        grid-template-columns: 420px 1fr;
        grid-template-rows: 80px 1fr;
        gap: 24px;
        padding: 40px;
        height: 100%;
    }
    /* 标题区域 */
    .header {
        grid-column: 1 / -1;
        display: flex;
        align-items: center;
        justify-content: space-between;
        border-bottom: 2px solid #e5e7eb;
        padding-bottom: 20px;
    }
    .title-group h1 {
        font-size: 32px;
        font-weight: 900;
        color: #1f2937;
        letter-spacing: 1px;
    }
    .title-group p {
        font-size: 16px;
        color: #6b7280;
        margin-top: 4px;
    }
    .date-badge {
        background: #e5e7eb;
        padding: 8px 16px;
        border-radius: 6px;
        font-weight: 700;
        color: #4b5563;
        font-size: 14px;
    }
    /* 左侧：销售数据卡片 */
    .sales-card {
        background: white;
        border-radius: 16px;
        padding: 30px;
        box-shadow: 0 4px 6px -1px rgba(0, 0, 0, 0.05), 0 2px 4px -1px rgba(0, 0, 0, 0.03);
        display: flex;
        flex-direction: column;
        position: relative;
        overflow: hidden;
    }
    .sales-card::before {
        content: '';
        position: absolute;
        top: 0;
        left: 0;
        width: 100%;
        height: 6px;
        background: linear-gradient(90deg, #10b981, #059669);
    }
    .kpi-block {
        margin-bottom: 30px;
    }
    .kpi-label {
        font-size: 14px;
        color: #6b7280;
        font-weight: 500;
        text-transform: uppercase;
        letter-spacing: 0.5px;
    }
    .kpi-value {
        font-size: 56px;
        font-weight: 900;
        color: #10b981;
        line-height: 1.1;
        margin: 10px 0;
    }
    .kpi-sub {
        display: flex;
        align-items: center;
        gap: 8px;
        font-size: 16px;
        font-weight: 500;
        color: #059669;
        background: #ecfdf5;
        padding: 6px 12px;
        border-radius: 20px;
        width: fit-content;
    }
    .chart-container {
        flex: 1;
        width: 100%;
        margin-top: 10px;
    }
    .alert-box {
        margin-top: 20px;
        background: #fef2f2;
        border-left: 4px solid #ef4444;
        padding: 15px;
        border-radius: 0 8px 8px 0;
    }
    .alert-title {
        color: #991b1b;
        font-weight: 700;
        font-size: 14px;
        margin-bottom: 4px;
        display: flex;
        align-items: center;
        gap: 8px;
    }
    .alert-desc {
        color: #b91c1c;
        font-size: 13px;
    }
    /* 右侧：重点事项网格 */
    .grid-content {
        display: grid;
        grid-template-columns: 1fr 1fr;
        grid-template-rows: 1fr 1fr;
        gap: 24px;
    }
    .info-card {
        background: white;
        border-radius: 16px;
        padding: 25px;
        box-shadow: 0 4px 6px -1px rgba(0, 0, 0, 0.05);
        display: flex;
        flex-direction: column;
        justify-content: space-between;
        border: 1px solid #f3f4f6;
    }
    .card-header {
        display: flex;
        align-items: flex-start;
        justify-content: space-between;
        margin-bottom: 15px;
    }
    .icon-box {
        width: 48px;
        height: 48px;
        border-radius: 12px;
        display: flex;
        align-items: center;
        justify-content: center;
        font-size: 20px;
    }
    .card-title {
        font-size: 18px;
        font-weight: 700;
        color: #374151;
        margin-bottom: 8px;
    }
    .card-text {
        font-size: 15px;
        color: #6b7280;
        line-height: 1.6;
    }
    /* 卡片特定样式 */
    .card-product .icon-box { background: #fff1f2; color: #e11d48; }
    .card-budget .icon-box { background: #fff7ed; color: #ea580c; }
    .card-team .icon-box { background: #eff6ff; color: #2563eb; }
    .card-goal .icon-box { background: #f0fdf4; color: #16a34a; }
    .highlight-text {
        font-weight: 700;
        color: #111827;
    }
    /* 底部装饰 */
    .footer-line {
        position: absolute;
        bottom: 0;
        left: 0;
        width: 100%;
        height: 8px;
        background: #1f2937;
    }
  &lt;/style&gt;
&lt;/head&gt;
&lt;body&gt;
  &lt;div class="container"&gt;
    &lt;!-- 头部 --&gt;
    &lt;header class="header"&gt;
        &lt;div class="title-group"&gt;
            &lt;h1&gt;Q1 季度会议重点摘要&lt;/h1&gt;
            &lt;p&gt;销售回顾 / 产品反馈 / 财务规划 / 团队建设&lt;/p&gt;
        &lt;/div&gt;
        &lt;div class="date-badge"&gt;
            &lt;i class="fa-regular fa-calendar"&gt;&lt;/i&gt; 2023 会议纪要
        &lt;/div&gt;
    &lt;/header&gt;
    &lt;!-- 左侧：销售数据 --&gt;
    &lt;div class="sales-card"&gt;
        &lt;div class="kpi-block"&gt;
            &lt;div class="kpi-label"&gt;Q1 销售总额&lt;/div&gt;
            &lt;div class="kpi-value"&gt;¥ 500万&lt;/div&gt;
            &lt;div class="kpi-sub"&gt;
                &lt;i class="fa-solid fa-arrow-trend-up"&gt;&lt;/i&gt;
                同比增长 10%
            &lt;/div&gt;
        &lt;/div&gt;
        &lt;!-- ECharts 图表容器 --&gt;
        &lt;div id="salesChart" class="chart-container"&gt;&lt;/div&gt;
        &lt;div class="alert-box"&gt;
            &lt;div class="alert-title"&gt;
                &lt;i class="fa-solid fa-circle-exclamation"&gt;&lt;/i&gt;
                区域预警
            &lt;/div&gt;
            &lt;div class="alert-desc"&gt;
                尽管整体增长，但&lt;strong&gt;华东地区&lt;/strong&gt;业绩出现明显下滑，需重点关注。
            &lt;/div&gt;
        &lt;/div&gt;
    &lt;/div&gt;
    &lt;!-- 右侧：网格内容 --&gt;
    &lt;div class="grid-content"&gt;
        &lt;!-- 产品问题 --&gt;
        &lt;div class="info-card card-product"&gt;
            &lt;div class="card-header"&gt;
                &lt;div class="icon-box"&gt;&lt;i class="fa-solid fa-bug"&gt;&lt;/i&gt;&lt;/div&gt;
            &lt;/div&gt;
            &lt;div&gt;
                &lt;h3 class="card-title"&gt;产品反馈：投诉率高&lt;/h3&gt;
                &lt;p class="card-text"&gt;
                    用户集中反馈 &lt;span class="highlight-text"&gt;产品 A&lt;/span&gt; 存在严重问题。&lt;br&gt;
                    主要原因为&lt;span class="highlight-text" style="color: #e11d48;"&gt;界面卡顿&lt;/span&gt;，需技术部优先排查优化。
                &lt;/p&gt;
            &lt;/div&gt;
        &lt;/div&gt;
        &lt;!-- 预算调整 --&gt;
        &lt;div class="info-card card-budget"&gt;
            &lt;div class="card-header"&gt;
                &lt;div class="icon-box"&gt;&lt;i class="fa-solid fa-sack-dollar"&gt;&lt;/i&gt;&lt;/div&gt;
            &lt;/div&gt;
            &lt;div&gt;
                &lt;h3 class="card-title"&gt;财务规划：预算削减&lt;/h3&gt;
                &lt;p class="card-text"&gt;
                    根据公司战略调整，明年整体预算将&lt;br&gt;
                    &lt;span class="highlight-text" style="color: #ea580c;"&gt;削减 20%&lt;/span&gt;。各部门需重新评估资源分配。
                &lt;/p&gt;
            &lt;/div&gt;
        &lt;/div&gt;
        &lt;!-- 团队建设 --&gt;
        &lt;div class="info-card card-team"&gt;
            &lt;div class="card-header"&gt;
                &lt;div class="icon-box"&gt;&lt;i class="fa-solid fa-people-group"&gt;&lt;/i&gt;&lt;/div&gt;
            &lt;/div&gt;
            &lt;div&gt;
                &lt;h3 class="card-title"&gt;团队建设：下周安排&lt;/h3&gt;
                &lt;p class="card-text"&gt;
                    为增强团队凝聚力，计划于&lt;span class="highlight-text"&gt;下周&lt;/span&gt;举行团建活动。&lt;br&gt;
                    具体地点待定，请提前预留时间。
                &lt;/p&gt;
            &lt;/div&gt;
        &lt;/div&gt;
        &lt;!-- 核心目标 --&gt;
        &lt;div class="info-card card-goal"&gt;
            &lt;div class="card-header"&gt;
                &lt;div class="icon-box"&gt;&lt;i class="fa-solid fa-bolt"&gt;&lt;/i&gt;&lt;/div&gt;
            &lt;/div&gt;
            &lt;div&gt;
                &lt;h3 class="card-title"&gt;核心行动：提效&lt;/h3&gt;
                &lt;p class="card-text"&gt;
                    本次会议总结的核心精神：&lt;br&gt;
                    &lt;span class="highlight-text" style="color: #16a34a;"&gt;全员提高工作效率&lt;/span&gt;，优化内部协作流程。
                &lt;/p&gt;
            &lt;/div&gt;
        &lt;/div&gt;
    &lt;/div&gt;
  &lt;/div&gt;
  &lt;div class="footer-line"&gt;&lt;/div&gt;
  &lt;!-- ECharts 脚本 --&gt;
  &lt;script src="https://cdnjs.cloudflare.com/ajax/libs/echarts/5.4.3/echarts.min.js"&gt;&lt;/script&gt;
  &lt;script&gt;
    // 初始化图表
    var chartDom = document.getElementById('salesChart');
    var myChart = echarts.init(chartDom);
    var option;
    option = {
        animation: false, // 严格禁止动画
        grid: {
            top: '15%',
            left: '0%',
            right: '10%',
            bottom: '0%',
            containLabel: true
        },
        xAxis: {
            type: 'value',
            splitLine: {
                lineStyle: {
                    type: 'dashed',
                    color: '#eee'
                }
            },
            axisLabel: { show: false }
        },
        yAxis: {
            type: 'category',
            data: ['华东地区', '整体业绩'],
            axisLine: { show: false },
            axisTick: { show: false },
            axisLabel: {
                fontSize: 14,
                fontWeight: 'bold',
                color: '#4b5563'
            }
        },
        series: [
            {
                name: '表现',
                type: 'bar',
                barWidth: 24,
                label: {
                    show: true,
                    position: 'right',
                    formatter: '{c}%',
                    fontWeight: 'bold',
                    fontSize: 14
                },
                itemStyle: {
                    borderRadius: [0, 4, 4, 0],
                    color: function(params) {
                        // 华东地区显示为红色（负面），整体显示为绿色（正面）
                        // 这里用模拟数据展示对比：整体+10%，华东假设为负增长或低增长
                        if (params.dataIndex === 0) {
                            return '#ef4444'; // Red for East China issue
                        } else {
                            return '#10b981'; // Green for Total
                        }
                    }
                },
                data: [
                    {value: -5, label: {position: 'left', color: '#ef4444'}}, // 模拟华东下滑
                    {value: 10, label: {color: '#10b981'}}  // 整体增长
                ]
            }
        ]
    };
    myChart.setOption(option);
  &lt;/script&gt;
&lt;/body&gt;
&lt;/html&gt;</t>
  </si>
  <si>
    <t>公司发展历程回顾：2010年成立，只有5个人；2012年获得A轮融资，搬到了新办公室；2015年用户突破100万，上线了移动端APP；2018年上市，股票代码XXXX；2020年开启全球化战略，在新加坡设立分部。我们要不忘初心，继续前行，为客户创造更大价值。</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</si>
  <si>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#f4f7f6;
        color: #2c3e50;
        position: relative;
    }
    /* 背景装饰 - 调整大小和位置以避免溢出和重叠 */
    .bg-shape-1 {
        position: absolute;
        top: -80px;
        right: -80px;
        width: 300px;
        height: 300px;
        background: linear-gradient(135deg, #e0f2f1 0%, #b2dfdb 100%);
        border-radius: 50%;
        z-index: 0;
        opacity: 0.6;
    }
    .bg-shape-2 {
        position: absolute;
        bottom: -100px;
        left: -100px;
        width: 350px;
        height: 350px;
        background: linear-gradient(135deg, #f0f4c3 0%, #dce775 100%);
        border-radius: 50%;
        z-index: 0;
        opacity: 0.3; /* 降低透明度 */
    }
    .container {
        position: relative;
        width: 100%;
        height: 100%;
        z-index: 1;
        display: flex;
        flex-direction: column;
        padding: 40px 60px; /* 减少内边距 */
    }
    /* 头部样式 - 紧凑化 */
    header {
        margin-bottom: 20px;
        border-left: 8px solid #00695c;
        padding-left: 20px;
        flex-shrink: 0;
    }
    h1 {
        font-size: 36px; /* 减小字号 */
        font-weight: 900;
        color: #004d40;
        margin-bottom: 6px;
        letter-spacing: 1px;
    }
    .subtitle {
        font-size: 18px;
        color: #546e7a;
        font-weight: 500;
    }
    /* 时间轴容器 */
    .timeline-container {
        flex: 1;
        position: relative;
        display: flex;
        align-items: center;
        justify-content: space-between;
        padding: 0 10px;
    }
    /* 连接线 - 重新计算位置 */
    .timeline-line {
        position: absolute;
        top: calc(50% - 38px); /* 根据图标位置调整 */
        left: 40px;
        right: 40px;
        height: 4px;
        background: #cfd8dc;
        z-index: 0;
        border-radius: 2px;
    }
    /* 进度条填充 */
    .timeline-progress {
        position: absolute;
        top: calc(50% - 38px);
        left: 40px;
        width: 100%;
        height: 4px;
        background: linear-gradient(90deg, #00695c 0%, #26a69a 100%);
        z-index: 0;
        border-radius: 2px;
    }
    /* 单个时间节点 - 减小宽度 */
    .milestone {
        position: relative;
        z-index: 2;
        width: 180px;
        display: flex;
        flex-direction: column;
        align-items: center;
        text-align: center;
    }
    /* 年份标签 - 紧凑化 */
    .year-tag {
        background-color: #00695c;
        color: white;
        padding: 4px 14px;
        border-radius: 20px;
        font-weight: 700;
        font-size: 16px;
        margin-bottom: 10px;
        box-shadow: 0 3px 5px rgba(0,0,0,0.1);
    }
    /* 图标圆圈 - 缩小 */
    .icon-circle {
        width: 50px;
        height: 50px;
        background-color: white;
        border: 3px solid #26a69a;
        border-radius: 50%;
        display: flex;
        justify-content: center;
        align-items: center;
        font-size: 20px;
        color: #00695c;
        margin-bottom: 15px;
        box-shadow: 0 3px 8px rgba(0,0,0,0.1);
        position: relative;
        background-clip: padding-box;
    }
    /* 内容卡片 - 紧凑化 */
    .content-card {
        background: white;
        padding: 12px;
        border-radius: 10px;
        width: 100%;
        box-shadow: 0 8px 15px rgba(0,0,0,0.05);
        border-top: 3px solid #26a69a;
        min-height: 90px;
        display: flex;
        flex-direction: column;
        justify-content: center;
    }
    .content-title {
        font-weight: 700;
        font-size: 16px;
        color: #37474f;
        margin-bottom: 4px;
    }
    .content-desc {
        font-size: 13px;
        color: #78909c;
        line-height: 1.3;
    }
    /* 底部标语 - 紧凑化 */
    .footer-quote {
        margin-top: 10px;
        text-align: center;
        font-size: 18px;
        font-weight: 700;
        color: #004d40;
        background: white;
        padding: 10px 30px;
        border-radius: 40px;
        align-self: center;
        box-shadow: 0 3px 10px rgba(0,0,0,0.05);
        display: flex;
        align-items: center;
        gap: 8px;
        flex-shrink: 0;
    }
    .quote-icon {
        color: #ffca28;
        font-size: 16px;
    }
  &lt;/style&gt;
&lt;/head&gt;
&lt;body&gt;
  &lt;div class="bg-shape-1"&gt;&lt;/div&gt;
  &lt;div class="bg-shape-2"&gt;&lt;/div&gt;
  &lt;div class="container"&gt;
    &lt;header&gt;
      &lt;h1&gt;公司发展历程回顾&lt;/h1&gt;
      &lt;div class="subtitle"&gt;十年磨一剑 · 砥砺前行 (2010 - 2020)&lt;/div&gt;
    &lt;/header&gt;
    &lt;div class="timeline-container"&gt;
      &lt;!-- 背景线 --&gt;
      &lt;div class="timeline-line"&gt;&lt;/div&gt;
      &lt;div class="timeline-progress"&gt;&lt;/div&gt;
      &lt;!-- 2010 --&gt;
      &lt;div class="milestone"&gt;
        &lt;div class="year-tag"&gt;2010&lt;/div&gt;
        &lt;div class="icon-circle"&gt;
          &lt;i class="fa-solid fa-seedling"&gt;&lt;/i&gt;
        &lt;/div&gt;
        &lt;div class="content-card"&gt;
          &lt;div class="content-title"&gt;公司成立&lt;/div&gt;
          &lt;div class="content-desc"&gt;初创团队仅5人&lt;br&gt;梦想起航&lt;/div&gt;
        &lt;/div&gt;
      &lt;/div&gt;
      &lt;!-- 2012 --&gt;
      &lt;div class="milestone"&gt;
        &lt;div class="year-tag"&gt;2012&lt;/div&gt;
        &lt;div class="icon-circle"&gt;
          &lt;i class="fa-solid fa-building-user"&gt;&lt;/i&gt;
        &lt;/div&gt;
        &lt;div class="content-card"&gt;
          &lt;div class="content-title"&gt;A轮融资&lt;/div&gt;
          &lt;div class="content-desc"&gt;获得首轮资本注入&lt;br&gt;乔迁新办公室&lt;/div&gt;
        &lt;/div&gt;
      &lt;/div&gt;
      &lt;!-- 2015 --&gt;
      &lt;div class="milestone"&gt;
        &lt;div class="year-tag"&gt;2015&lt;/div&gt;
        &lt;div class="icon-circle"&gt;
          &lt;i class="fa-solid fa-mobile-screen-button"&gt;&lt;/i&gt;
        &lt;/div&gt;
        &lt;div class="content-card"&gt;
          &lt;div class="content-title"&gt;移动端爆发&lt;/div&gt;
          &lt;div class="content-desc"&gt;用户突破100万&lt;br&gt;APP正式上线&lt;/div&gt;
        &lt;/div&gt;
      &lt;/div&gt;
      &lt;!-- 2018 --&gt;
      &lt;div class="milestone"&gt;
        &lt;div class="year-tag"&gt;2018&lt;/div&gt;
        &lt;div class="icon-circle"&gt;
          &lt;i class="fa-solid fa-chart-line"&gt;&lt;/i&gt;
        &lt;/div&gt;
        &lt;div class="content-card"&gt;
          &lt;div class="content-title"&gt;成功上市&lt;/div&gt;
          &lt;div class="content-desc"&gt;挂牌交易所&lt;br&gt;股票代码 XXXX&lt;/div&gt;
        &lt;/div&gt;
      &lt;/div&gt;
      &lt;!-- 2020 --&gt;
      &lt;div class="milestone"&gt;
        &lt;div class="year-tag"&gt;2020&lt;/div&gt;
        &lt;div class="icon-circle"&gt;
          &lt;i class="fa-solid fa-earth-asia"&gt;&lt;/i&gt;
        &lt;/div&gt;
        &lt;div class="content-card"&gt;
          &lt;div class="content-title"&gt;全球化战略&lt;/div&gt;
          &lt;div class="content-desc"&gt;布局海外市场&lt;br&gt;设立新加坡分部&lt;/div&gt;
        &lt;/div&gt;
      &lt;/div&gt;
    &lt;/div&gt;
    &lt;div class="footer-quote"&gt;
      &lt;i class="fa-solid fa-quote-left quote-icon"&gt;&lt;/i&gt;
      不忘初心，继续前行，为客户创造更大价值
      &lt;i class="fa-solid fa-quote-right quote-icon"&gt;&lt;/i&gt;
    &lt;/div&gt;
  &lt;/div&gt;
&lt;/body&gt;
&lt;/html&gt;</t>
  </si>
  <si>
    <t>关于新产品的几点想法：1. 颜色要更鲜艳一点，比如亮黄或活力橙；2. 价格定在199-299之间比较合适；3. 包装要环保，用再生纸；4. 宣传语要朗朗上口，类似‘随时随地，想拍就拍’。5. 还有，能不能加一个防水功能？</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</si>
  <si>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#F5F7FA;
      color: #333;
    }
    /* 布局容器 */
    .container {
      width: 100%;
      height: 100%;
      padding: 60px 80px;
      display: flex;
      flex-direction: column;
      background: linear-gradient(135deg, #F5F7FA 0%, #E4E9F2 100%);
    }
    /* 标题区域 */
    .header {
      margin-bottom: 50px;
      position: relative;
    }
    .header::after {
      content: '';
      position: absolute;
      left: 0;
      bottom: -15px;
      width: 80px;
      height: 6px;
      background: linear-gradient(90deg, #FF8C00, #FF512F);
      border-radius: 3px;
    }
    .header h1 {
      font-size: 48px;
      font-weight: 900;
      color: #1A202C;
      letter-spacing: -1px;
      margin-bottom: 10px;
    }
    .header p {
      font-size: 20px;
      color: #718096;
      font-weight: 500;
    }
    /* 卡片网格布局 */
    .grid {
      display: grid;
      grid-template-columns: repeat(3, 1fr);
      grid-template-rows: auto auto;
      gap: 30px;
      flex: 1;
    }
    /* 卡片通用样式 */
    .card {
      background: #FFFFFF;
      border-radius: 20px;
      padding: 30px;
      box-shadow: 0 10px 25px rgba(0, 0, 0, 0.04);
      display: flex;
      flex-direction: column;
      justify-content: flex-start;
      position: relative;
      border: 1px solid rgba(255, 255, 255, 0.8);
    }
    /* 特殊布局：最后两个卡片跨列或调整 */
    .card.wide {
      grid-column: span 1; /* 保持一致性，或者可以让最后一行居中 */
    }
    /* 针对最后一行两个元素居中的处理，这里使用grid布局调整 */
    .grid-bottom {
      grid-column: 1 / -1;
      display: grid;
      grid-template-columns: 1.2fr 0.8fr; /* 宣传语稍微宽一点 */
      gap: 30px;
    }
    /* 图标样式 */
    .icon-box {
      width: 60px;
      height: 60px;
      border-radius: 16px;
      display: flex;
      align-items: center;
      justify-content: center;
      font-size: 28px;
      margin-bottom: 20px;
    }
    /* 卡片标题 */
    .card h3 {
      font-size: 22px;
      font-weight: 700;
      margin-bottom: 12px;
      color: #2D3748;
    }
    /* 卡片内容 */
    .card p {
      font-size: 16px;
      line-height: 1.6;
      color: #4A5568;
    }
    /* 强调文字 */
    .highlight {
      font-weight: 700;
      color: #FF6B35;
    }
    .price-tag {
      font-size: 28px;
      font-weight: 900;
      color: #2D3748;
    }
    .slogan-text {
      font-size: 20px;
      font-style: italic;
      color: #2B6CB0;
      font-weight: 700;
      background: rgba(43, 108, 176, 0.08);
      padding: 10px 15px;
      border-radius: 8px;
      display: inline-block;
      margin-top: 5px;
    }
    /* 各个卡片的配色 */
    /* 1. 颜色 */
    .card-color .icon-box { background: rgba(255, 159, 67, 0.15); color: #FF9F43; }
    /* 2. 价格 */
    .card-price .icon-box { background: rgba(238, 82, 83, 0.15); color: #EE5253; }
    /* 3. 环保 */
    .card-eco .icon-box { background: rgba(16, 172, 132, 0.15); color: #10AC84; }
    /* 4. 宣传语 */
    .card-slogan .icon-box { background: rgba(84, 160, 255, 0.15); color: #54A0FF; }
    /* 5. 防水 */
    .card-water .icon-box { background: rgba(0, 210, 211, 0.15); color: #00D2D3; }
    /* 装饰元素 */
    .deco-circle {
      position: absolute;
      top: -50px;
      right: -50px;
      width: 300px;
      height: 300px;
      background: radial-gradient(circle, rgba(255, 140, 0, 0.05) 0%, rgba(255,255,255,0) 70%);
      border-radius: 50%;
      z-index: 0;
    }
  &lt;/style&gt;
&lt;/head&gt;
&lt;body&gt;
  &lt;div class="container"&gt;
    &lt;div class="deco-circle"&gt;&lt;/div&gt;
    &lt;!-- 头部 --&gt;
    &lt;div class="header"&gt;
      &lt;h1&gt;新产品构想提案&lt;/h1&gt;
      &lt;p&gt;关于配色、定价、包装及核心功能的五点建议&lt;/p&gt;
    &lt;/div&gt;
    &lt;!-- 内容网格 --&gt;
    &lt;div class="grid"&gt;
      &lt;!-- 1. 颜色 --&gt;
      &lt;div class="card card-color"&gt;
        &lt;div class="icon-box"&gt;
          &lt;i class="fa-solid fa-palette"&gt;&lt;/i&gt;
        &lt;/div&gt;
        &lt;h3&gt;活力配色&lt;/h3&gt;
        &lt;p&gt;摒弃沉闷色调，采用更鲜艳的色彩方案。推荐主打色：&lt;span class="highlight"&gt;亮黄&lt;/span&gt; 或 &lt;span class="highlight"&gt;活力橙&lt;/span&gt;，提升视觉冲击力。&lt;/p&gt;
      &lt;/div&gt;
      &lt;!-- 2. 价格 --&gt;
      &lt;div class="card card-price"&gt;
        &lt;div class="icon-box"&gt;
          &lt;i class="fa-solid fa-tags"&gt;&lt;/i&gt;
        &lt;/div&gt;
        &lt;h3&gt;市场定价&lt;/h3&gt;
        &lt;p&gt;综合成本与市场定位，建议零售价区间设定在：&lt;/p&gt;
        &lt;div style="margin-top: 8px;"&gt;
          &lt;span class="price-tag"&gt;¥199 - ¥299&lt;/span&gt;
        &lt;/div&gt;
      &lt;/div&gt;
      &lt;!-- 3. 包装 --&gt;
      &lt;div class="card card-eco"&gt;
        &lt;div class="icon-box"&gt;
          &lt;i class="fa-solid fa-leaf"&gt;&lt;/i&gt;
        &lt;/div&gt;
        &lt;h3&gt;环保包装&lt;/h3&gt;
        &lt;p&gt;响应可持续发展趋势，外包装全面采用&lt;span class="highlight"&gt;再生纸&lt;/span&gt;材质，减少塑料使用，树立品牌环保形象。&lt;/p&gt;
      &lt;/div&gt;
      &lt;!-- 下方两项 --&gt;
      &lt;div class="grid-bottom"&gt;
        &lt;!-- 4. 宣传语 --&gt;
        &lt;div class="card card-slogan"&gt;
          &lt;div class="icon-box"&gt;
            &lt;i class="fa-solid fa-bullhorn"&gt;&lt;/i&gt;
          &lt;/div&gt;
          &lt;h3&gt;品牌Slogan&lt;/h3&gt;
          &lt;p&gt;设计朗朗上口、易于传播的宣传语，强调便携与自由：&lt;/p&gt;
          &lt;div style="margin-top: 10px;"&gt;
            &lt;span class="slogan-text"&gt;“随时随地，想拍就拍”&lt;/span&gt;
          &lt;/div&gt;
        &lt;/div&gt;
        &lt;!-- 5. 防水功能 --&gt;
        &lt;div class="card card-water"&gt;
          &lt;div class="icon-box"&gt;
            &lt;i class="fa-solid fa-droplet"&gt;&lt;/i&gt;
          &lt;/div&gt;
          &lt;h3&gt;功能升级&lt;/h3&gt;
          &lt;p&gt;建议增加&lt;span class="highlight"&gt;防水功能&lt;/span&gt;（IPX5或以上），拓展使用场景，满足户外及多变天气下的使用需求。&lt;/p&gt;
        &lt;/div&gt;
      &lt;/div&gt;
    &lt;/div&gt;
  &lt;/div&gt;
&lt;/body&gt;
&lt;/html&gt;</t>
  </si>
  <si>
    <t>客户反馈摘要：张三说物流太慢了，三天还没发货；李四觉得客服态度不好，问问题不回；王五建议增加夜间模式，晚上看太刺眼；赵六表扬了退款流程很快。我们需要针对这些问题出一个整改方案。</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</si>
  <si>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#f4f7f9; color: #333; }
    /* 布局容器 */
    .container {
      display: grid;
      grid-template-rows: 80px 1fr;
      height: 100%;
      padding: 40px 60px;
      gap: 30px;
    }
    /* 头部样式 */
    header {
      display: flex;
      justify-content: space-between;
      align-items: center;
      border-bottom: 2px solid #e1e4e8;
      padding-bottom: 20px;
    }
    .title-group h1 {
      font-size: 36px;
      font-weight: 900;
      color: #1a2a3a;
      letter-spacing: 1px;
    }
    .title-group p {
      font-size: 18px;
      color: #667;
      margin-top: 5px;
    }
    .header-tag {
      background: #1a2a3a;
      color: #fff;
      padding: 8px 20px;
      border-radius: 50px;
      font-weight: 700;
      font-size: 14px;
      text-transform: uppercase;
    }
    /* 主体内容网格 */
    .main-content {
      display: grid;
      grid-template-columns: 450px 1fr;
      gap: 40px;
      height: 100%;
    }
    /* 左侧：反馈卡片列表 */
    .feedback-section {
      display: flex;
      flex-direction: column;
      gap: 20px;
    }
    .section-title {
      font-size: 20px;
      font-weight: 700;
      color: #1a2a3a;
      margin-bottom: 10px;
      display: flex;
      align-items: center;
      gap: 10px;
    }
    .card {
      background: #fff;
      border-radius: 12px;
      padding: 20px;
      box-shadow: 0 4px 15px rgba(0,0,0,0.03);
      border-left: 6px solid #ccc;
      display: flex;
      gap: 15px;
      position: relative;
    }
    /* 卡片状态颜色 */
    .card.negative { border-left-color: #e74c3c; }
    .card.warning { border-left-color: #f39c12; }
    .card.suggestion { border-left-color: #3498db; }
    .card.positive { border-left-color: #27ae60; }
    .avatar {
      width: 48px;
      height: 48px;
      background: #f0f2f5;
      border-radius: 50%;
      display: flex;
      align-items: center;
      justify-content: center;
      font-size: 20px;
      color: #555;
      flex-shrink: 0;
    }
    .card-content { flex: 1; }
    .user-name { font-weight: 700; font-size: 16px; color: #2c3e50; margin-bottom: 4px; }
    .user-text { font-size: 14px; color: #555; line-height: 1.4; }
    .tag {
      position: absolute;
      top: 20px;
      right: 20px;
      font-size: 12px;
      font-weight: 700;
      padding: 4px 10px;
      border-radius: 4px;
    }
    .tag.negative { background: #fdecea; color: #e74c3c; }
    .tag.warning { background: #fef5e7; color: #f39c12; }
    .tag.suggestion { background: #ebf5fb; color: #3498db; }
    .tag.positive { background: #eafaf1; color: #27ae60; }
    /* 右侧：分析与方案 */
    .analysis-section {
      display: grid;
      grid-template-rows: 240px 1fr;
      gap: 25px;
    }
    /* 图表区域 */
    .chart-container {
      background: #fff;
      border-radius: 16px;
      padding: 20px;
      box-shadow: 0 4px 15px rgba(0,0,0,0.03);
      display: flex;
    }
    .chart-info {
      width: 35%;
      padding: 20px;
      display: flex;
      flex-direction: column;
      justify-content: center;
    }
    .chart-stat {
      font-size: 42px;
      font-weight: 900;
      color: #2c3e50;
    }
    .chart-desc { font-size: 14px; color: #7f8c8d; margin-top: 5px; }
    #sentimentChart {
      width: 65%;
      height: 100%;
    }
    /* 整改方案区域 */
    .action-plan {
      background: #fff;
      border-radius: 16px;
      padding: 25px 30px;
      box-shadow: 0 4px 15px rgba(0,0,0,0.03);
      display: flex;
      flex-direction: column;
    }
    .plan-grid {
      display: grid;
      grid-template-columns: 1fr 1fr;
      gap: 20px;
      margin-top: 15px;
    }
    .plan-item {
      background: #f8f9fa;
      border-radius: 10px;
      padding: 15px;
      display: flex;
      align-items: flex-start;
      gap: 15px;
    }
    .plan-icon {
      width: 40px;
      height: 40px;
      border-radius: 8px;
      display: flex;
      align-items: center;
      justify-content: center;
      color: #fff;
      font-size: 18px;
      flex-shrink: 0;
    }
    .bg-red { background: linear-gradient(135deg, #e74c3c, #c0392b); }
    .bg-orange { background: linear-gradient(135deg, #f39c12, #d35400); }
    .bg-blue { background: linear-gradient(135deg, #3498db, #2980b9); }
    .bg-green { background: linear-gradient(135deg, #27ae60, #219150); }
    .plan-content h4 { font-size: 16px; font-weight: 700; color: #2c3e50; margin-bottom: 5px; }
    .plan-content p { font-size: 13px; color: #666; line-height: 1.4; }
  &lt;/style&gt;
&lt;/head&gt;
&lt;body&gt;
&lt;div class="container"&gt;
  &lt;!-- 头部 --&gt;
  &lt;header&gt;
    &lt;div class="title-group"&gt;
      &lt;h1&gt;客户反馈分析与整改方案&lt;/h1&gt;
      &lt;p&gt;2023年 Q4 用户声音摘要及行动计划&lt;/p&gt;
    &lt;/div&gt;
    &lt;div class="header-tag"&gt;
      &lt;i class="fa-solid fa-clipboard-check"&gt;&lt;/i&gt; 行动优先级：高
    &lt;/div&gt;
  &lt;/header&gt;
  &lt;!-- 主体 --&gt;
  &lt;main class="main-content"&gt;
    &lt;!-- 左侧：反馈详情 --&gt;
    &lt;div class="feedback-section"&gt;
      &lt;div class="section-title"&gt;
        &lt;i class="fa-solid fa-comments" style="color: #3498db;"&gt;&lt;/i&gt; 用户原声摘要
      &lt;/div&gt;
      &lt;!-- 张三 --&gt;
      &lt;div class="card warning"&gt;
        &lt;div class="avatar"&gt;&lt;i class="fa-solid fa-user"&gt;&lt;/i&gt;&lt;/div&gt;
        &lt;div class="card-content"&gt;
          &lt;div class="user-name"&gt;张三&lt;/div&gt;
          &lt;div class="user-text"&gt;物流太慢了，下单三天了还没发货，体验很差。&lt;/div&gt;
        &lt;/div&gt;
        &lt;div class="tag warning"&gt;物流时效&lt;/div&gt;
      &lt;/div&gt;
      &lt;!-- 李四 --&gt;
      &lt;div class="card negative"&gt;
        &lt;div class="avatar"&gt;&lt;i class="fa-solid fa-user"&gt;&lt;/i&gt;&lt;/div&gt;
        &lt;div class="card-content"&gt;
          &lt;div class="user-name"&gt;李四&lt;/div&gt;
          &lt;div class="user-text"&gt;客服态度不好，问问题半天不回，回复也很敷衍。&lt;/div&gt;
        &lt;/div&gt;
        &lt;div class="tag negative"&gt;服务态度&lt;/div&gt;
      &lt;/div&gt;
      &lt;!-- 王五 --&gt;
      &lt;div class="card suggestion"&gt;
        &lt;div class="avatar"&gt;&lt;i class="fa-solid fa-user"&gt;&lt;/i&gt;&lt;/div&gt;
        &lt;div class="card-content"&gt;
          &lt;div class="user-name"&gt;王五&lt;/div&gt;
          &lt;div class="user-text"&gt;建议增加夜间模式，晚上用APP太刺眼了。&lt;/div&gt;
        &lt;/div&gt;
        &lt;div class="tag suggestion"&gt;功能建议&lt;/div&gt;
      &lt;/div&gt;
      &lt;!-- 赵六 --&gt;
      &lt;div class="card positive"&gt;
        &lt;div class="avatar"&gt;&lt;i class="fa-solid fa-user"&gt;&lt;/i&gt;&lt;/div&gt;
        &lt;div class="card-content"&gt;
          &lt;div class="user-name"&gt;赵六&lt;/div&gt;
          &lt;div class="user-text"&gt;退款流程非常快，这点值得表扬，希望能保持。&lt;/div&gt;
        &lt;/div&gt;
        &lt;div class="tag positive"&gt;流程体验&lt;/div&gt;
      &lt;/div&gt;
    &lt;/div&gt;
    &lt;!-- 右侧：分析与行动 --&gt;
    &lt;div class="analysis-section"&gt;
      &lt;!-- 图表 --&gt;
      &lt;div class="chart-container"&gt;
        &lt;div class="chart-info"&gt;
          &lt;div class="chart-stat"&gt;75%&lt;/div&gt;
          &lt;div class="chart-desc"&gt;反馈涉及需改进项&lt;br&gt;（物流、服务、功能）&lt;/div&gt;
        &lt;/div&gt;
        &lt;div id="sentimentChart"&gt;&lt;/div&gt;
      &lt;/div&gt;
      &lt;!-- 整改方案 --&gt;
      &lt;div class="action-plan"&gt;
        &lt;div class="section-title"&gt;
          &lt;i class="fa-solid fa-list-check" style="color: #27ae60;"&gt;&lt;/i&gt; 针对性整改方案
        &lt;/div&gt;
        &lt;div class="plan-grid"&gt;
          &lt;!-- 方案 1 --&gt;
          &lt;div class="plan-item"&gt;
            &lt;div class="plan-icon bg-orange"&gt;&lt;i class="fa-solid fa-truck-fast"&gt;&lt;/i&gt;&lt;/div&gt;
            &lt;div class="plan-content"&gt;
              &lt;h4&gt;物流提速优化&lt;/h4&gt;
              &lt;p&gt;建立超时预警机制，确保订单24小时内出库，积压订单专人跟进。&lt;/p&gt;
            &lt;/div&gt;
          &lt;/div&gt;
          &lt;!-- 方案 2 --&gt;
          &lt;div class="plan-item"&gt;
            &lt;div class="plan-icon bg-red"&gt;&lt;i class="fa-solid fa-headset"&gt;&lt;/i&gt;&lt;/div&gt;
            &lt;div class="plan-content"&gt;
              &lt;h4&gt;客服质量整顿&lt;/h4&gt;
              &lt;p&gt;开展全员服务态度培训，引入智能客服辅助回复，提升响应速度。&lt;/p&gt;
            &lt;/div&gt;
          &lt;/div&gt;
          &lt;!-- 方案 3 --&gt;
          &lt;div class="plan-item"&gt;
            &lt;div class="plan-icon bg-blue"&gt;&lt;i class="fa-solid fa-moon"&gt;&lt;/i&gt;&lt;/div&gt;
            &lt;div class="plan-content"&gt;
              &lt;h4&gt;UI 体验升级&lt;/h4&gt;
              &lt;p&gt;产品部已立项“深色模式”，预计下个版本（v2.5）上线测试。&lt;/p&gt;
            &lt;/div&gt;
          &lt;/div&gt;
          &lt;!-- 方案 4 --&gt;
          &lt;div class="plan-item"&gt;
            &lt;div class="plan-icon bg-green"&gt;&lt;i class="fa-solid fa-thumbs-up"&gt;&lt;/i&gt;&lt;/div&gt;
            &lt;div class="plan-content"&gt;
              &lt;h4&gt;优势固化推广&lt;/h4&gt;
              &lt;p&gt;将退款流程的自动化逻辑复用到其他售后环节，保持用户满意度。&lt;/p&gt;
            &lt;/div&gt;
          &lt;/div&gt;
        &lt;/div&gt;
      &lt;/div&gt;
    &lt;/div&gt;
  &lt;/main&gt;
&lt;/div&gt;
&lt;script src="https://cdnjs.cloudflare.com/ajax/libs/echarts/5.4.3/echarts.min.js"&gt;&lt;/script&gt;
&lt;script&gt;
  // 初始化图表
  var chartDom = document.getElementById('sentimentChart');
  var myChart = echarts.init(chartDom);
  var option;
  option = {
    animation: false, // 禁止动画
    tooltip: {
      trigger: 'item'
    },
    legend: {
      top: 'middle',
      right: '0%',
      orient: 'vertical',
      itemWidth: 10,
      itemHeight: 10,
      textStyle: {
        fontSize: 12,
        color: '#666'
      }
    },
    series: [
      {
        name: '反馈分类',
        type: 'pie',
        radius: ['50%', '75%'],
        center: ['35%', '50%'],
        avoidLabelOverlap: false,
        label: {
          show: false,
          position: 'center'
        },
        emphasis: {
          label: {
            show: true,
            fontSize: 14,
            fontWeight: 'bold'
          }
        },
        labelLine: {
          show: false
        },
        data: [
          { value: 1, name: '物流问题', itemStyle: { color: '#f39c12' } },
          { value: 1, name: '服务态度', itemStyle: { color: '#e74c3c' } },
          { value: 1, name: '功能建议', itemStyle: { color: '#3498db' } },
          { value: 1, name: '正面表扬', itemStyle: { color: '#27ae60' } }
        ]
      }
    ]
  };
  option &amp;&amp; myChart.setOption(option);
&lt;/script&gt;
&lt;/body&gt;
&lt;/html&gt;</t>
  </si>
  <si>
    <t>一段关于健康生活的随笔：早上起来先喝一杯温水，然后做10分钟拉伸。早餐要吃好，蛋白质不能少。中午休息一会儿，下午工作效率高。晚上不要熬夜，手机放在卧室外面。保持心情愉快，多和朋友聊天。</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</si>
  <si>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#F0FDF4; /* Very light green bg */
      color: #1F2937;
      position: relative;
    }
    /* Background Decoration Container */
    /* 修复：添加容器并设置 overflow: hidden 以防止形状超出页面边界 */
    .bg-container {
      position: absolute;
      top: 0;
      left: 0;
      width: 100%;
      height: 100%;
      overflow: hidden;
      z-index: -1;
      pointer-events: none;
    }
    .bg-shape {
      position: absolute;
      border-radius: 50%;
      filter: blur(80px);
    }
    .shape-1 {
      top: -100px;
      right: -100px;
      width: 500px;
      height: 500px;
      background-color: #D1FAE5;
      opacity: 0.8;
    }
    .shape-2 {
      bottom: -100px;
      left: -100px;
      width: 600px;
      height: 600px;
      background-color: #E0F2FE; /* Soft blue-ish white */
      opacity: 0.6;
    }
    /* Layout Container */
    .container {
      width: 100%;
      height: 100%;
      padding: 40px 60px; /* 修复：减少内边距以适应 720px 高度和 1280px 宽度 */
      display: flex;
      flex-direction: column;
      justify-content: space-between;
    }
    /* Header */
    header {
      margin-bottom: 10px; /* 修复：减少下边距 */
      text-align: center;
    }
    h1 {
      font-size: 36px; /* 修复：减小字体大小 */
      font-weight: 900;
      color: #065F46; /* Dark Emerald */
      margin-bottom: 8px;
      letter-spacing: 2px;
    }
    .subtitle {
      font-size: 16px; /* 修复：减小字体大小 */
      color: #059669;
      font-weight: 500;
      display: inline-block;
      padding: 6px 20px; /* 修复：减少内边距 */
      background: rgba(255, 255, 255, 0.6);
      border-radius: 50px;
      border: 1px solid #A7F3D0;
    }
    /* Grid Layout */
    .grid-wrapper {
      flex: 1;
      display: flex;
      flex-direction: column;
      justify-content: center;
      gap: 20px; /* 修复：减少行间距 */
    }
    .row {
      display: flex;
      justify-content: center;
      gap: 20px; /* 修复：减少列间距 */
    }
    /* Card Design */
    .card {
      background: #FFFFFF;
      border-radius: 16px;
      padding: 20px; /* 修复：减少卡片内边距 */
      box-shadow: 0 10px 25px -5px rgba(0, 0, 0, 0.05), 0 4px 10px -3px rgba(0, 0, 0, 0.01);
      display: flex;
      align-items: flex-start;
      gap: 15px;
      width: 320px; /* 修复：减小卡片宽度以防止水平溢出 (320*3 + 20*2 + 60*2 = 1120 &lt; 1280) */
      border: 1px solid rgba(255, 255, 255, 0.8);
      position: relative;
      overflow: hidden;
    }
    /* Decorative bar on card */
    .card::before {
      content: '';
      position: absolute;
      left: 0;
      top: 0;
      bottom: 0;
      width: 5px;
    }
    /* Icon Styling */
    .icon-box {
      width: 50px; /* 修复：减小图标容器尺寸 */
      height: 50px;
      border-radius: 12px;
      display: flex;
      align-items: center;
      justify-content: center;
      font-size: 24px; /* 修复：减小图标大小 */
      flex-shrink: 0;
    }
    /* Text Styling */
    .content h3 {
      font-size: 18px; /* 修复：减小标题字体 */
      font-weight: 700;
      margin-bottom: 6px;
      color: #374151;
    }
    .content p {
      font-size: 14px; /* 修复：减小正文字体 */
      color: #6B7280;
      line-height: 1.4;
    }
    /* Specific Card Colors */
    /* Morning */
    .card-morning::before { background: #F59E0B; }
    .card-morning .icon-box { background: #FEF3C7; color: #D97706; }
    /* Breakfast */
    .card-breakfast::before { background: #EF4444; }
    .card-breakfast .icon-box { background: #FEE2E2; color: #DC2626; }
    /* Noon */
    .card-noon::before { background: #10B981; }
    .card-noon .icon-box { background: #D1FAE5; color: #059669; }
    /* Night */
    .card-night::before { background: #3B82F6; }
    .card-night .icon-box { background: #DBEAFE; color: #2563EB; }
    /* Mood */
    .card-mood::before { background: #EC4899; }
    .card-mood .icon-box { background: #FCE7F3; color: #DB2777; }
    /* Footer Quote */
    .footer-quote {
      text-align: center;
      font-size: 14px; /* 修复：减小页脚字体 */
      color: #6B7280;
      margin-top: 5px;
      font-style: italic;
    }
    .footer-quote i {
      color: #10B981;
      margin-right: 6px;
    }
  &lt;/style&gt;
&lt;/head&gt;
&lt;body&gt;
  &lt;!-- Background Shapes Wrapped in Container --&gt;
  &lt;div class="bg-container"&gt;
    &lt;div class="bg-shape shape-1"&gt;&lt;/div&gt;
    &lt;div class="bg-shape shape-2"&gt;&lt;/div&gt;
  &lt;/div&gt;
  &lt;div class="container"&gt;
    &lt;header&gt;
      &lt;h1&gt;健康生活随笔&lt;/h1&gt;
      &lt;div class="subtitle"&gt;保持良好的生活节奏，享受每一天的活力&lt;/div&gt;
    &lt;/header&gt;
    &lt;div class="grid-wrapper"&gt;
      &lt;!-- Row 1: Morning Routine --&gt;
      &lt;div class="row"&gt;
        &lt;!-- Card 1 --&gt;
        &lt;div class="card card-morning"&gt;
          &lt;div class="icon-box"&gt;
            &lt;i class="fa-solid fa-mug-hot"&gt;&lt;/i&gt;
          &lt;/div&gt;
          &lt;div class="content"&gt;
            &lt;h3&gt;晨间唤醒&lt;/h3&gt;
            &lt;p&gt;早上起来先喝一杯温水，做10分钟拉伸，唤醒身体机能。&lt;/p&gt;
          &lt;/div&gt;
        &lt;/div&gt;
        &lt;!-- Card 2 --&gt;
        &lt;div class="card card-breakfast"&gt;
          &lt;div class="icon-box"&gt;
            &lt;i class="fa-solid fa-egg"&gt;&lt;/i&gt;
          &lt;/div&gt;
          &lt;div class="content"&gt;
            &lt;h3&gt;营养早餐&lt;/h3&gt;
            &lt;p&gt;早餐一定要吃好，注重营养搭配，优质蛋白质绝对不能少。&lt;/p&gt;
          &lt;/div&gt;
        &lt;/div&gt;
        &lt;!-- Card 3 --&gt;
        &lt;div class="card card-noon"&gt;
          &lt;div class="icon-box"&gt;
            &lt;i class="fa-solid fa-battery-half"&gt;&lt;/i&gt;
          &lt;/div&gt;
          &lt;div class="content"&gt;
            &lt;h3&gt;午间休憩&lt;/h3&gt;
            &lt;p&gt;中午短暂休息一会儿，为大脑充电，保证下午工作效率高。&lt;/p&gt;
          &lt;/div&gt;
        &lt;/div&gt;
      &lt;/div&gt;
      &lt;!-- Row 2: Evening &amp; Mental --&gt;
      &lt;div class="row"&gt;
        &lt;!-- Card 4 --&gt;
        &lt;div class="card card-night"&gt;
          &lt;div class="icon-box"&gt;
            &lt;i class="fa-solid fa-moon"&gt;&lt;/i&gt;
          &lt;/div&gt;
          &lt;div class="content"&gt;
            &lt;h3&gt;拒绝熬夜&lt;/h3&gt;
            &lt;p&gt;晚上按时休息，将手机放在卧室外面，营造纯净睡眠环境。&lt;/p&gt;
          &lt;/div&gt;
        &lt;/div&gt;
        &lt;!-- Card 5 --&gt;
        &lt;div class="card card-mood"&gt;
          &lt;div class="icon-box"&gt;
            &lt;i class="fa-solid fa-face-smile-beam"&gt;&lt;/i&gt;
          &lt;/div&gt;
          &lt;div class="content"&gt;
            &lt;h3&gt;心情调节&lt;/h3&gt;
            &lt;p&gt;保持心情愉快，多和朋友聊天交流，释放压力，享受生活。&lt;/p&gt;
          &lt;/div&gt;
        &lt;/div&gt;
      &lt;/div&gt;
    &lt;/div&gt;
    &lt;div class="footer-quote"&gt;
      &lt;i class="fa-solid fa-leaf"&gt;&lt;/i&gt; 健康不是终点，而是一种生活方式。
    &lt;/div&gt;
  &lt;/div&gt;
&lt;/body&gt;
&lt;/html&gt;</t>
  </si>
  <si>
    <t>项目风险评估：如果是技术风险，我们有备份方案；如果是市场风险，我们可以调整定价；如果是政策风险，那就比较麻烦了。目前来看，最大的风险是人员流失，特别是核心开发人员。我们需要制定留人计划。</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</si>
  <si>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#f4f6f8;
      color: #333;
    }
    /* 布局容器 - 调整内边距和间距 */
    .container {
      display: grid;
      grid-template-rows: auto 1fr; /* 头部高度自适应 */
      height: 100%;
      padding: 30px 50px; /* 减少内边距 */
      gap: 20px; /* 减少间距 */
    }
    /* 头部样式 - 紧凑化 */
    .header {
      display: flex;
      align-items: center;
      justify-content: space-between;
      border-bottom: 2px solid #e0e0e0;
      padding-bottom: 15px; /* 减少 */
    }
    .title-group h1 {
      font-size: 32px; /* 减小字体 */
      font-weight: 900;
      color: #2c3e50;
      letter-spacing: 1px;
    }
    .title-group p {
      font-size: 16px; /* 减小字体 */
      color: #7f8c8d;
      margin-top: 5px;
    }
    .header-icon {
      font-size: 32px; /* 减小图标 */
      color: #34495e;
      background: #ecf0f1;
      width: 64px; /* 减小尺寸 */
      height: 64px;
      border-radius: 50%;
      display: flex;
      align-items: center;
      justify-content: center;
    }
    /* 主内容区 */
    .main-content {
      display: grid;
      grid-template-columns: 1fr 1.2fr;
      gap: 30px; /* 减少列间距 */
      min-height: 0; /* 防止Grid溢出 */
    }
    /* 左侧：常规风险卡片 */
    .risk-cards {
      display: flex;
      flex-direction: column;
      gap: 15px; /* 减少卡片间距 */
      justify-content: center;
    }
    .card {
      background: white;
      border-radius: 16px;
      padding: 20px; /* 减少内边距 */
      display: flex;
      align-items: center;
      box-shadow: 0 4px 15px rgba(0,0,0,0.05);
      border-left: 8px solid transparent;
      position: relative;
    }
    .card-icon {
      width: 50px; /* 减小图标容器 */
      height: 50px;
      border-radius: 12px;
      display: flex;
      align-items: center;
      justify-content: center;
      font-size: 24px; /* 减小图标字体 */
      margin-right: 15px;
      flex-shrink: 0;
    }
    .card-content h3 {
      font-size: 18px; /* 减小标题 */
      font-weight: 700;
      margin-bottom: 4px;
      color: #2c3e50;
    }
    .card-content p {
      font-size: 14px; /* 减小正文 */
      color: #636e72;
      line-height: 1.4;
    }
    /* 特定卡片样式 */
    .card.tech { border-left-color: #00b894; }
    .card.tech .card-icon { background: #e6fcf5; color: #00b894; }
    .card.market { border-left-color: #0984e3; }
    .card.market .card-icon { background: #eaf4fc; color: #0984e3; }
    .card.policy { border-left-color: #e17055; }
    .card.policy .card-icon { background: #fcece8; color: #e17055; }
    /* 右侧：核心风险与图表 */
    .critical-section {
      background: white;
      border-radius: 20px;
      padding: 25px; /* 减少内边距 */
      box-shadow: 0 10px 30px rgba(0,0,0,0.08);
      display: flex;
      flex-direction: column;
      position: relative;
      overflow: hidden;
      border: 1px solid #ffebee;
    }
    .critical-header {
      margin-bottom: 10px; /* 减少下边距 */
    }
    .critical-tag {
      display: inline-block;
      background: #d63031;
      color: white;
      padding: 4px 10px; /* 稍微减小 */
      border-radius: 6px;
      font-size: 12px;
      font-weight: 700;
      margin-bottom: 5px;
      text-transform: uppercase;
    }
    .critical-title {
      font-size: 26px; /* 减小标题 */
      font-weight: 700;
      color: #2d3436;
      margin-bottom: 10px;
    }
    .critical-desc {
      font-size: 15px; /* 减小正文 */
      color: #636e72;
      line-height: 1.5;
      margin-bottom: 15px; /* 减少下边距 */
      background: #fff5f5;
      padding: 12px; /* 减少内边距 */
      border-radius: 8px;
      border-left: 4px solid #d63031;
    }
    .action-plan {
      display: flex;
      align-items: center;
      gap: 10px;
      margin-bottom: 10px; /* 减少下边距 */
    }
    .action-icon {
      color: #d63031;
      font-size: 20px;
    }
    .action-text {
      font-size: 18px; /* 减小字体 */
      font-weight: 700;
      color: #2d3436;
    }
    /* 图表容器 */
    #riskChart {
      flex: 1;
      width: 100%;
      min-height: 180px; /* 稍微减小最小高度 */
    }
    /* 装饰元素 */
    .bg-shape {
      position: absolute;
      top: -50px;
      right: -50px;
      width: 200px;
      height: 200px;
      background: radial-gradient(circle, rgba(214, 48, 49, 0.05) 0%, rgba(255,255,255,0) 70%);
      border-radius: 50%;
      z-index: 0;
    }
  &lt;/style&gt;
&lt;/head&gt;
&lt;body&gt;
  &lt;div class="container"&gt;
    &lt;!-- 头部 --&gt;
    &lt;div class="header"&gt;
      &lt;div class="title-group"&gt;
        &lt;h1&gt;项目风险评估报告&lt;/h1&gt;
        &lt;p&gt;Project Risk Assessment &amp; Mitigation Strategies&lt;/p&gt;
      &lt;/div&gt;
      &lt;div class="header-icon"&gt;
        &lt;i class="fa-solid fa-shield-halved"&gt;&lt;/i&gt;
      &lt;/div&gt;
    &lt;/div&gt;
    &lt;!-- 主内容 --&gt;
    &lt;div class="main-content"&gt;
      &lt;!-- 左侧：常规风险 --&gt;
      &lt;div class="risk-cards"&gt;
        &lt;!-- 技术风险 --&gt;
        &lt;div class="card tech"&gt;
          &lt;div class="card-icon"&gt;
            &lt;i class="fa-solid fa-server"&gt;&lt;/i&gt;
          &lt;/div&gt;
          &lt;div class="card-content"&gt;
            &lt;h3&gt;技术风险&lt;/h3&gt;
            &lt;p&gt;已有完整的数据备份与容灾方案，风险可控。&lt;/p&gt;
          &lt;/div&gt;
        &lt;/div&gt;
        &lt;!-- 市场风险 --&gt;
        &lt;div class="card market"&gt;
          &lt;div class="card-icon"&gt;
            &lt;i class="fa-solid fa-chart-line"&gt;&lt;/i&gt;
          &lt;/div&gt;
          &lt;div class="card-content"&gt;
            &lt;h3&gt;市场风险&lt;/h3&gt;
            &lt;p&gt;具备灵活的定价策略，可根据市场反馈快速调整。&lt;/p&gt;
          &lt;/div&gt;
        &lt;/div&gt;
        &lt;!-- 政策风险 --&gt;
        &lt;div class="card policy"&gt;
          &lt;div class="card-icon"&gt;
            &lt;i class="fa-solid fa-gavel"&gt;&lt;/i&gt;
          &lt;/div&gt;
          &lt;div class="card-content"&gt;
            &lt;h3&gt;政策风险&lt;/h3&gt;
            &lt;p&gt;合规性挑战较大，需持续关注法规变动，处理棘手。&lt;/p&gt;
          &lt;/div&gt;
        &lt;/div&gt;
      &lt;/div&gt;
      &lt;!-- 右侧：核心风险 --&gt;
      &lt;div class="critical-section"&gt;
        &lt;div class="bg-shape"&gt;&lt;/div&gt;
        &lt;div class="critical-header"&gt;
          &lt;span class="critical-tag"&gt;最高优先级&lt;/span&gt;
          &lt;h2 class="critical-title"&gt;人员流失风险&lt;/h2&gt;
        &lt;/div&gt;
        &lt;div class="critical-desc"&gt;
          目前最大的风险点在于核心开发人员的稳定性。关键技术栈依赖度高，人员变动将直接影响项目交付。
        &lt;/div&gt;
        &lt;div class="action-plan"&gt;
          &lt;i class="fa-solid fa-bullseye action-icon"&gt;&lt;/i&gt;
          &lt;span class="action-text"&gt;应对策略：立即制定核心人才留存计划&lt;/span&gt;
        &lt;/div&gt;
        &lt;!-- ECharts 图表 --&gt;
        &lt;div id="riskChart"&gt;&lt;/div&gt;
      &lt;/div&gt;
    &lt;/div&gt;
  &lt;/div&gt;
  &lt;script&gt;
    // 初始化 ECharts
    var chartDom = document.getElementById('riskChart');
    var myChart = echarts.init(chartDom);
    var option;
    option = {
      animation: false, // 严格禁止动画
      title: {
        text: '风险影响程度评估',
        left: '0',
        textStyle: {
          fontSize: 15, // 稍微减小
          color: '#636e72',
          fontWeight: 'normal'
        }
      },
      grid: {
        left: '3%',
        right: '4%',
        bottom: '3%',
        top: '35px', // 减少顶部留白
        containLabel: true
      },
      xAxis: {
        type: 'value',
        boundaryGap: [0, 0.01],
        splitLine: {
          lineStyle: {
            type: 'dashed',
            color: '#eee'
          }
        },
        axisLabel: { show: false }
      },
      yAxis: {
        type: 'category',
        data: ['技术风险', '市场风险', '政策风险', '人员风险'],
        axisLine: { show: false },
        axisTick: { show: false },
        axisLabel: {
          fontSize: 13, // 稍微减小
          fontWeight: 'bold',
          color: '#2d3436'
        }
      },
      series: [
        {
          name: '风险指数',
          type: 'bar',
          barWidth: '20px', // 稍微变细
          data: [
            {value: 30, itemStyle: {color: '#00b894', borderRadius: [0, 4, 4, 0]}},
            {value: 45, itemStyle: {color: '#0984e3', borderRadius: [0, 4, 4, 0]}},
            {value: 70, itemStyle: {color: '#e17055', borderRadius: [0, 4, 4, 0]}},
            {value: 95, itemStyle: {color: '#d63031', borderRadius: [0, 4, 4, 0]}}
          ],
          label: {
            show: true,
            position: 'right',
            formatter: function(params) {
              const labels = ['可控', '中等', '较高', '极高'];
              return labels[params.dataIndex];
            },
            fontWeight: 'bold',
            color: '#555',
            fontSize: 11
          }
        }
      ]
    };
    myChart.setOption(option);
  &lt;/script&gt;
&lt;/body&gt;
&lt;/html&gt;</t>
  </si>
  <si>
    <t>输入一段包含多个主题的文本：今天天气不错，适合出去跑步。顺便说一下，昨天的报表有个数据错了，请修正。还有，下个月的展会物料准备好了吗？记得把新的Logo放上去。中午吃什么呢？</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</si>
  <si>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Layout */
    .container {
      display: flex;
      width: 100%;
      height: 100%;
    }
    /* Left Sidebar - Context */
    .sidebar {
      width: 420px;
      background: linear-gradient(135deg, #2c3e50 0%, #34495e 100%);
      color: white;
      padding: 60px 50px;
      display: flex;
      flex-direction: column;
      justify-content: space-between;
      position: relative;
      box-shadow: 10px 0 30px rgba(0,0,0,0.1);
      z-index: 2;
    }
    .sidebar::before {
      content: '';
      position: absolute;
      top: 0;
      left: 0;
      width: 100%;
      height: 100%;
      background-image: radial-gradient(circle at 10% 10%, rgba(255,255,255,0.05) 0%, transparent 20%);
      pointer-events: none;
    }
    .brand {
      font-size: 24px;
      font-weight: 700;
      opacity: 0.8;
      letter-spacing: 1px;
      display: flex;
      align-items: center;
      gap: 10px;
    }
    .main-title {
      font-size: 56px;
      font-weight: 900;
      line-height: 1.1;
      margin-top: 40px;
      margin-bottom: 20px;
      background: linear-gradient(to right, #fff, #bdc3c7);
      -webkit-background-clip: text;
      -webkit-text-fill-color: transparent;
    }
    .subtitle {
      font-size: 20px;
      font-weight: 400;
      opacity: 0.7;
      margin-bottom: 60px;
      border-left: 4px solid #e74c3c;
      padding-left: 15px;
    }
    .raw-input-box {
      background: rgba(255,255,255,0.1);
      border-radius: 12px;
      padding: 25px;
      font-size: 14px;
      line-height: 1.6;
      color: rgba(255,255,255,0.8);
      position: relative;
      backdrop-filter: blur(10px);
      border: 1px solid rgba(255,255,255,0.1);
    }
    .raw-input-box i {
      position: absolute;
      top: -12px;
      left: 20px;
      background: #e74c3c;
      width: 24px;
      height: 24px;
      border-radius: 50%;
      display: flex;
      align-items: center;
      justify-content: center;
      font-size: 12px;
      color: white;
    }
    /* Right Content - Cards */
    .content {
      flex: 1;
      padding: 60px;
      display: grid;
      grid-template-columns: repeat(2, 1fr);
      grid-template-rows: repeat(2, 1fr);
      gap: 30px;
      background-color: #ecf0f1;
      background-image: 
        radial-gradient(#bdc3c7 1px, transparent 1px),
        radial-gradient(#bdc3c7 1px, transparent 1px);
      background-size: 20px 20px;
      background-position: 0 0, 10px 10px;
    }
    .card {
      background: white;
      border-radius: 20px;
      padding: 35px;
      box-shadow: 0 10px 25px rgba(0,0,0,0.05);
      display: flex;
      flex-direction: column;
      justify-content: space-between;
      position: relative;
      overflow: hidden;
      border: 1px solid rgba(0,0,0,0.02);
    }
    .card::after {
      content: '';
      position: absolute;
      top: 0;
      left: 0;
      width: 6px;
      height: 100%;
    }
    /* Card Variants */
    .card.urgent::after { background-color: #e74c3c; } /* Red */
    .card.project::after { background-color: #3498db; } /* Blue */
    .card.health::after { background-color: #27ae60; } /* Green */
    .card.life::after { background-color: #f39c12; } /* Orange */
    .card-header {
      display: flex;
      justify-content: space-between;
      align-items: flex-start;
      margin-bottom: 15px;
    }
    .card-icon {
      width: 50px;
      height: 50px;
      border-radius: 12px;
      display: flex;
      align-items: center;
      justify-content: center;
      font-size: 22px;
    }
    .urgent .card-icon { background: rgba(231, 76, 60, 0.1); color: #e74c3c; }
    .project .card-icon { background: rgba(52, 152, 219, 0.1); color: #3498db; }
    .health .card-icon { background: rgba(39, 174, 96, 0.1); color: #27ae60; }
    .life .card-icon { background: rgba(243, 156, 18, 0.1); color: #f39c12; }
    .tag {
      font-size: 12px;
      font-weight: 700;
      text-transform: uppercase;
      padding: 6px 12px;
      border-radius: 20px;
      letter-spacing: 0.5px;
    }
    .urgent .tag { background: #fcebea; color: #c0392b; }
    .project .tag { background: #ebf5fb; color: #2980b9; }
    .health .tag { background: #eafaf1; color: #219150; }
    .life .tag { background: #fef5e7; color: #d35400; }
    .card-title {
      font-size: 22px;
      font-weight: 700;
      color: #2c3e50;
      margin-bottom: 10px;
    }
    .card-desc {
      font-size: 16px;
      color: #7f8c8d;
      line-height: 1.5;
      flex-grow: 1;
    }
    .card-footer {
      margin-top: 20px;
      padding-top: 20px;
      border-top: 1px solid #f0f0f0;
      display: flex;
      align-items: center;
      gap: 10px;
      font-size: 13px;
      color: #95a5a6;
      font-weight: 500;
    }
    .card-footer i {
      font-size: 14px;
    }
    /* Decorative background icon */
    .bg-icon {
      position: absolute;
      bottom: -20px;
      right: -20px;
      font-size: 140px;
      opacity: 0.03;
      transform: rotate(-15deg);
      pointer-events: none;
    }
  &lt;/style&gt;
&lt;/head&gt;
&lt;body&gt;
&lt;div class="container"&gt;
  &lt;!-- Left Sidebar --&gt;
  &lt;div class="sidebar"&gt;
    &lt;div&gt;
      &lt;div class="brand"&gt;
        &lt;i class="fa-solid fa-layer-group"&gt;&lt;/i&gt;
        &lt;span&gt;TASK.FLOW&lt;/span&gt;
      &lt;/div&gt;
      &lt;h1 class="main-title"&gt;今日&lt;br&gt;事项概览&lt;/h1&gt;
      &lt;div class="subtitle"&gt;Daily Task Breakdown&lt;/div&gt;
    &lt;/div&gt;
    &lt;div class="raw-input-box"&gt;
      &lt;i class="fa-solid fa-quote-left"&gt;&lt;/i&gt;
      “今天天气不错，适合出去跑步。顺便说一下，昨天的报表有个数据错了，请修正。还有，下个月的展会物料准备好了吗？记得把新的Logo放上去。中午吃什么呢？”
    &lt;/div&gt;
  &lt;/div&gt;
  &lt;!-- Right Content Grid --&gt;
  &lt;div class="content"&gt;
    &lt;!-- Card 1: Urgent Work --&gt;
    &lt;div class="card urgent"&gt;
      &lt;i class="fa-solid fa-file-circle-exclamation bg-icon"&gt;&lt;/i&gt;
      &lt;div class="card-header"&gt;
        &lt;div class="card-icon"&gt;
          &lt;i class="fa-solid fa-bug"&gt;&lt;/i&gt;
        &lt;/div&gt;
        &lt;span class="tag"&gt;High Priority&lt;/span&gt;
      &lt;/div&gt;
      &lt;div class="card-title"&gt;数据修正&lt;/div&gt;
      &lt;div class="card-desc"&gt;
        昨天的报表存在数据错误，需要立即核查并进行修正，确保数据准确性。
      &lt;/div&gt;
      &lt;div class="card-footer"&gt;
        &lt;i class="fa-regular fa-clock"&gt;&lt;/i&gt; 立即处理
      &lt;/div&gt;
    &lt;/div&gt;
    &lt;!-- Card 2: Project Planning --&gt;
    &lt;div class="card project"&gt;
      &lt;i class="fa-solid fa-briefcase bg-icon"&gt;&lt;/i&gt;
      &lt;div class="card-header"&gt;
        &lt;div class="card-icon"&gt;
          &lt;i class="fa-solid fa-palette"&gt;&lt;/i&gt;
        &lt;/div&gt;
        &lt;span class="tag"&gt;Project&lt;/span&gt;
      &lt;/div&gt;
      &lt;div class="card-title"&gt;展会物料筹备&lt;/div&gt;
      &lt;div class="card-desc"&gt;
        检查下个月展会物料准备进度，务必确认已更新并替换为&lt;strong&gt;最新的 Logo&lt;/strong&gt;。
      &lt;/div&gt;
      &lt;div class="card-footer"&gt;
        &lt;i class="fa-solid fa-list-check"&gt;&lt;/i&gt; 跟进中
      &lt;/div&gt;
    &lt;/div&gt;
    &lt;!-- Card 3: Health/Personal --&gt;
    &lt;div class="card health"&gt;
      &lt;i class="fa-solid fa-person-running bg-icon"&gt;&lt;/i&gt;
      &lt;div class="card-header"&gt;
        &lt;div class="card-icon"&gt;
          &lt;i class="fa-solid fa-heart-pulse"&gt;&lt;/i&gt;
        &lt;/div&gt;
        &lt;span class="tag"&gt;Wellness&lt;/span&gt;
      &lt;/div&gt;
      &lt;div class="card-title"&gt;户外运动&lt;/div&gt;
      &lt;div class="card-desc"&gt;
        今天天气晴朗，空气质量优良，安排时间进行户外跑步锻炼。
      &lt;/div&gt;
      &lt;div class="card-footer"&gt;
        &lt;i class="fa-solid fa-cloud-sun"&gt;&lt;/i&gt; 适宜出行
      &lt;/div&gt;
    &lt;/div&gt;
    &lt;!-- Card 4: Life/Misc --&gt;
    &lt;div class="card life"&gt;
      &lt;i class="fa-solid fa-utensils bg-icon"&gt;&lt;/i&gt;
      &lt;div class="card-header"&gt;
        &lt;div class="card-icon"&gt;
          &lt;i class="fa-solid fa-bowl-food"&gt;&lt;/i&gt;
        &lt;/div&gt;
        &lt;span class="tag"&gt;Life&lt;/span&gt;
      &lt;/div&gt;
      &lt;div class="card-title"&gt;午餐安排&lt;/div&gt;
      &lt;div class="card-desc"&gt;
        思考并决定今日午餐计划。
      &lt;/div&gt;
      &lt;div class="card-footer"&gt;
        &lt;i class="fa-regular fa-lightbulb"&gt;&lt;/i&gt; 待定
      &lt;/div&gt;
    &lt;/div&gt;
  &lt;/div&gt;
&lt;/div&gt;
&lt;/body&gt;
&lt;/html&gt;</t>
  </si>
  <si>
    <t>关于数字化转型的思考：不仅仅是买几个软件，更是思维的转变。要打破数据孤岛，实现互联互通。领导层要重视，员工要培训。这是一个长期的过程，不能急于求成。我们要对标行业标杆，找到差距。</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</si>
  <si>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#f0f4f8;
        color: #334155;
    }
    /* 布局容器 - 调整内边距以适应720px高度 */
    .container {
        display: grid;
        grid-template-columns: 1fr 400px;
        grid-template-rows: auto 1fr;
        gap: 20px; /* 减小间距 */
        padding: 30px 50px; /* 减小内边距 */
        height: 100%;
        position: relative;
        z-index: 1;
    }
    /* 背景装饰 */
    .bg-shape {
        position: absolute;
        top: 0;
        right: 0;
        width: 500px;
        height: 100%;
        background: linear-gradient(135deg, #e2e8f0 0%, #f0f4f8 100%);
        z-index: 0;
        clip-path: polygon(20% 0, 100% 0, 100% 100%, 0% 100%);
    }
    .accent-bar {
        position: absolute;
        top: 30px; /* 跟随容器padding调整 */
        left: 0;
        width: 8px;
        height: 60px;
        background-color: #0f766e; /* Teal */
        border-top-right-radius: 4px;
        border-bottom-right-radius: 4px;
    }
    /* 标题区域 */
    .header {
        grid-column: 1 / -1;
        margin-bottom: 5px;
    }
    .header h1 {
        font-size: 36px; /* 减小字体 */
        font-weight: 900;
        color: #0f172a;
        line-height: 1.2;
        letter-spacing: -1px;
    }
    .header p {
        font-size: 16px; /* 减小字体 */
        color: #64748b;
        margin-top: 5px;
        font-weight: 500;
    }
    /* 左侧内容网格 */
    .content-grid {
        display: grid;
        grid-template-columns: 1fr 1fr;
        grid-template-rows: 1fr 1fr;
        gap: 16px; /* 减小间距 */
    }
    .card {
        background: white;
        border-radius: 12px;
        padding: 20px; /* 减小内边距 */
        box-shadow: 0 4px 15px rgba(148, 163, 184, 0.1);
        display: flex;
        flex-direction: column;
        justify-content: flex-start;
        border-left: 4px solid transparent;
    }
    .card.primary { border-left-color: #0f766e; }
    .card.secondary { border-left-color: #0d9488; }
    .card.tertiary { border-left-color: #14b8a6; }
    .card.quaternary { border-left-color: #2dd4bf; }
    .card-icon {
        width: 40px; /* 减小图标尺寸 */
        height: 40px;
        background-color: #f0fdfa;
        color: #0f766e;
        border-radius: 10px;
        display: flex;
        align-items: center;
        justify-content: center;
        font-size: 20px;
        margin-bottom: 10px;
    }
    .card h3 {
        font-size: 18px; /* 减小字体 */
        font-weight: 700;
        margin-bottom: 8px;
        color: #1e293b;
    }
    .card p {
        font-size: 14px; /* 减小字体 */
        line-height: 1.5;
        color: #475569;
        text-align: justify;
    }
    /* 右侧图表区域 */
    .chart-panel {
        background: white;
        border-radius: 12px;
        padding: 20px; /* 减小内边距 */
        box-shadow: 0 4px 15px rgba(148, 163, 184, 0.1);
        display: flex;
        flex-direction: column;
        align-items: center;
    }
    .chart-title {
        font-size: 16px; /* 减小字体 */
        font-weight: 700;
        color: #334155;
        margin-bottom: 5px;
        width: 100%;
        text-align: left;
        border-bottom: 1px solid #e2e8f0;
        padding-bottom: 8px;
    }
    #radar-chart {
        width: 100%;
        height: 250px; /* 减小高度以适应页面 */
    }
    .chart-legend {
        display: flex;
        gap: 15px;
        margin-top: 5px;
        font-size: 12px;
        color: #64748b;
    }
    .legend-item {
        display: flex;
        align-items: center;
        gap: 6px;
    }
    .dot {
        width: 8px;
        height: 8px;
        border-radius: 50%;
    }
    .highlight-box {
        margin-top: 15px;
        background-color: #fff7ed; /* Orange tint */
        border: 1px solid #ffedd5;
        padding: 12px; /* 减小内边距 */
        border-radius: 8px;
        width: 100%;
    }
    .highlight-box p {
        font-size: 13px; /* 减小字体 */
        color: #9a3412;
        line-height: 1.4;
    }
    .highlight-box i {
        margin-right: 6px;
    }
  &lt;/style&gt;
&lt;/head&gt;
&lt;body&gt;
  &lt;div class="bg-shape"&gt;&lt;/div&gt;
  &lt;div class="accent-bar"&gt;&lt;/div&gt;
  &lt;div class="container"&gt;
    &lt;!-- 头部 --&gt;
    &lt;div class="header"&gt;
        &lt;h1&gt;数字化转型的核心思考&lt;/h1&gt;
        &lt;p&gt;Digital Transformation: Mindset, Connectivity, and Evolution&lt;/p&gt;
    &lt;/div&gt;
    &lt;!-- 左侧：核心观点卡片 --&gt;
    &lt;div class="content-grid"&gt;
        &lt;!-- 卡片 1 --&gt;
        &lt;div class="card primary"&gt;
            &lt;div class="card-icon"&gt;&lt;i class="fa-solid fa-brain"&gt;&lt;/i&gt;&lt;/div&gt;
            &lt;h3&gt;思维转变 &gt; 软件购买&lt;/h3&gt;
            &lt;p&gt;数字化不仅仅是引入几套IT系统，更是一场深刻的认知革命。从“流程驱动”转向“数据驱动”的思维模式。&lt;/p&gt;
        &lt;/div&gt;
        &lt;!-- 卡片 2 --&gt;
        &lt;div class="card secondary"&gt;
            &lt;div class="card-icon"&gt;&lt;i class="fa-solid fa-network-wired"&gt;&lt;/i&gt;&lt;/div&gt;
            &lt;h3&gt;打破孤岛，互联互通&lt;/h3&gt;
            &lt;p&gt;消除部门间的数据壁垒，实现业务流与数据流的实时贯通，让数据成为企业流动的血液。&lt;/p&gt;
        &lt;/div&gt;
        &lt;!-- 卡片 3 --&gt;
        &lt;div class="card tertiary"&gt;
            &lt;div class="card-icon"&gt;&lt;i class="fa-solid fa-users-gear"&gt;&lt;/i&gt;&lt;/div&gt;
            &lt;h3&gt;全员参与，组织升级&lt;/h3&gt;
            &lt;p&gt;一把手工程：领导层高度重视。同时加强员工数字化技能培训，构建适应数字时代的组织能力。&lt;/p&gt;
        &lt;/div&gt;
        &lt;!-- 卡片 4 --&gt;
        &lt;div class="card quaternary"&gt;
            &lt;div class="card-icon"&gt;&lt;i class="fa-solid fa-road"&gt;&lt;/i&gt;&lt;/div&gt;
            &lt;h3&gt;长期主义，持续迭代&lt;/h3&gt;
            &lt;p&gt;这是一个漫长的过程，不能急于求成。需要保持战略定力，在实践中不断优化和迭代。&lt;/p&gt;
        &lt;/div&gt;
    &lt;/div&gt;
    &lt;!-- 右侧：对标分析图表 --&gt;
    &lt;div class="chart-panel"&gt;
        &lt;div class="chart-title"&gt;
            &lt;i class="fa-solid fa-chart-simple" style="margin-right: 8px; color: #0f766e;"&gt;&lt;/i&gt;
            行业对标与差距分析
        &lt;/div&gt;
        &lt;div id="radar-chart"&gt;&lt;/div&gt;
        &lt;div class="chart-legend"&gt;
            &lt;div class="legend-item"&gt;
                &lt;div class="dot" style="background: #d97706;"&gt;&lt;/div&gt;
                &lt;span&gt;行业标杆&lt;/span&gt;
            &lt;/div&gt;
            &lt;div class="legend-item"&gt;
                &lt;div class="dot" style="background: #0f766e;"&gt;&lt;/div&gt;
                &lt;span&gt;当前现状&lt;/span&gt;
            &lt;/div&gt;
        &lt;/div&gt;
        &lt;div class="highlight-box"&gt;
            &lt;p&gt;&lt;i class="fa-solid fa-lightbulb"&gt;&lt;/i&gt; &lt;strong&gt;关键洞察：&lt;/strong&gt; 通过对标发现，我们在“数据互联”与“组织能力”方面与行业标杆存在显著差距，需作为下一阶段重点突破口。&lt;/p&gt;
        &lt;/div&gt;
    &lt;/div&gt;
  &lt;/div&gt;
  &lt;script&gt;
    // 初始化 ECharts 图表
    var chartDom = document.getElementById('radar-chart');
    var myChart = echarts.init(chartDom);
    var option;
    option = {
        animation: false, // 严格禁止动画
        color: ['#d97706', '#0f766e'], // 橙色(标杆), 青色(现状)
        radar: {
            indicator: [
                { name: '战略思维', max: 100 },
                { name: '数据互联', max: 100 },
                { name: '组织能力', max: 100 },
                { name: '技术应用', max: 100 },
                { name: '业务流程', max: 100 }
            ],
            radius: '60%', // 稍微减小半径以适应高度
            center: ['50%', '50%'],
            splitNumber: 4,
            axisName: {
                color: '#64748b',
                fontSize: 12,
                fontWeight: 'bold'
            },
            splitArea: {
                areaStyle: {
                    color: ['#f8fafc', '#f1f5f9', '#e2e8f0', '#cbd5e1'],
                    shadowColor: 'rgba(0, 0, 0, 0.1)',
                    shadowBlur: 10
                }
            },
            axisLine: {
                lineStyle: {
                    color: 'rgba(255, 255, 255, 0.5)'
                }
            },
            splitLine: {
                lineStyle: {
                    color: 'rgba(255, 255, 255, 0.5)'
                }
            }
        },
        series: [
            {
                name: '对标分析',
                type: 'radar',
                data: [
                    {
                        value: [90, 95, 85, 90, 88],
                        name: '行业标杆',
                        areaStyle: {
                            color: 'rgba(217, 119, 6, 0.2)'
                        },
                        lineStyle: {
                            width: 2
                        },
                        symbol: 'none'
                    },
                    {
                        value: [75, 40, 50, 70, 65],
                        name: '当前现状',
                        areaStyle: {
                            color: 'rgba(15, 118, 110, 0.3)'
                        },
                        lineStyle: {
                            width: 3
                        },
                        symbol: 'circle',
                        symbolSize: 6
                    }
                ]
            }
        ]
    };
    option &amp;&amp; myChart.setOption(option);
  &lt;/script&gt;
&lt;/body&gt;
&lt;/html&gt;</t>
  </si>
  <si>
    <t>一段产品功能描述：支持多端同步，手机电脑无缝切换。由于采用了最新的加密技术，数据非常安全。界面简洁大方，老人小孩都能用。还有智能推荐功能，猜你喜欢。会员可以享受无限云存储空间。</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</si>
  <si>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#f3f4f6;
        color: #1f2937;
        position: relative;
    }
    /* 背景容器 - 解决背景溢出检测问题 */
    .bg-container {
        position: absolute;
        top: 0;
        left: 0;
        width: 100%;
        height: 100%;
        overflow: hidden;
        z-index: -1;
        pointer-events: none;
    }
    /* 背景装饰 - 调整大小和位置以防溢出 */
    .bg-shape-1 {
        position: absolute;
        top: -150px;
        right: -150px;
        width: 500px;
        height: 500px;
        background: linear-gradient(135deg, #d1fae5 0%, #ecfdf5 100%);
        border-radius: 50%;
        opacity: 0.6;
    }
    .bg-shape-2 {
        position: absolute;
        bottom: -150px;
        left: -150px;
        width: 450px;
        height: 450px;
        background: linear-gradient(135deg, #ffedd5 0%, #fff7ed 100%);
        border-radius: 50%;
        opacity: 0.4; /* 降低透明度减少干扰 */
    }
    /* 主容器 - 调整内边距 */
    .container {
        width: 100%;
        height: 100%;
        padding: 40px 60px; /* 减小 padding */
        display: flex;
        flex-direction: column;
    }
    /* 头部区域 - 压缩高度 */
    header {
        margin-bottom: 24px; /* 减小 margin */
        position: relative;
        flex-shrink: 0;
    }
    h1 {
        font-size: 36px; /* 减小字体 */
        font-weight: 900;
        color: #111827;
        margin-bottom: 8px;
        letter-spacing: -1px;
    }
    .subtitle {
        font-size: 18px; /* 减小字体 */
        color: #6b7280;
        font-weight: 400;
        max-width: 900px;
    }
    .accent-line {
        width: 80px;
        height: 5px;
        background: linear-gradient(90deg, #10b981, #34d399);
        border-radius: 3px;
        margin-top: 12px;
    }
    /* 网格布局 - 调整为 Flex 填充模式 */
    .grid-wrapper {
        flex: 1;
        display: flex;
        flex-wrap: wrap;
        justify-content: space-between;
        align-content: stretch; /* 拉伸填满高度 */
        gap: 20px; /* 显式间距 */
        overflow: hidden; /* 防止内部溢出 */
    }
    /* 卡片样式 - 紧凑化 */
    .card {
        background: #ffffff;
        border-radius: 16px; /* 减小圆角 */
        padding: 24px; /* 减小内边距 */
        box-shadow: 0 8px 20px rgba(0, 0, 0, 0.04);
        display: flex;
        flex-direction: column;
        justify-content: flex-start;
        position: relative;
        border: 1px solid rgba(255,255,255,0.8);
    }
    .card-top {
        width: 32%; /* (100% - 40px gap) / 3 ≈ 32% */
        height: 48%; /* 留出 gap 空间 */
    }
    .card-bottom {
        width: 49%; /* (100% - 20px gap) / 2 ≈ 49% */
        height: 48%;
        flex-direction: row;
        align-items: center;
    }
    /* 图标样式 - 缩小 */
    .icon-box {
        width: 48px;
        height: 48px;
        border-radius: 12px;
        display: flex;
        align-items: center;
        justify-content: center;
        font-size: 22px;
        margin-bottom: 16px;
        flex-shrink: 0;
    }
    /* 配色保持不变 */
    .theme-sync .icon-box { background: #e0f2fe; color: #0284c7; }
    .theme-sec .icon-box { background: #dcfce7; color: #16a34a; }
    .theme-easy .icon-box { background: #fee2e2; color: #dc2626; }
    .theme-ai .icon-box { background: #ffedd5; color: #ea580c; }
    .theme-vip .icon-box { background: #fef9c3; color: #ca8a04; }
    /* 文本内容 - 调整字体大小 */
    .card-content {
        flex: 1;
        overflow: hidden; /* 防止文字溢出 */
    }
    .card-title {
        font-size: 18px; /* 减小 */
        font-weight: 700;
        color: #111827;
        margin-bottom: 8px;
        white-space: nowrap;
        overflow: hidden;
        text-overflow: ellipsis;
    }
    .card-desc {
        font-size: 14px; /* 减小 */
        color: #6b7280;
        line-height: 1.5;
        display: -webkit-box;
        -webkit-line-clamp: 3; /* 限制行数 */
        -webkit-box-orient: vertical;
        overflow: hidden;
    }
    /* 底部卡片特殊样式调整 */
    .card-bottom .icon-box {
        margin-bottom: 0;
        margin-right: 20px;
        width: 64px;
        height: 64px;
        font-size: 28px;
    }
    .card-bottom .card-title {
        font-size: 20px;
        margin-bottom: 6px;
    }
    .card-bottom .card-desc {
        -webkit-line-clamp: 2; /* 底部卡片限制2行 */
    }
    /* 装饰性角标 */
    .badge {
        position: absolute;
        top: 16px;
        right: 16px;
        background: #f3f4f6;
        padding: 3px 10px;
        border-radius: 12px;
        font-size: 11px;
        font-weight: 700;
        color: #9ca3af;
        text-transform: uppercase;
    }
  &lt;/style&gt;
&lt;/head&gt;
&lt;body&gt;
  &lt;!-- 使用容器包裹背景形状，防止溢出检测报错 --&gt;
  &lt;div class="bg-container"&gt;
      &lt;div class="bg-shape-1"&gt;&lt;/div&gt;
      &lt;div class="bg-shape-2"&gt;&lt;/div&gt;
  &lt;/div&gt;
  &lt;div class="container"&gt;
    &lt;header&gt;
        &lt;h1&gt;全能智享 · 产品核心亮点&lt;/h1&gt;
        &lt;p class="subtitle"&gt;融合尖端科技与人性化设计，为您打造极致流畅、安全无忧的数字生活体验。&lt;/p&gt;
        &lt;div class="accent-line"&gt;&lt;/div&gt;
    &lt;/header&gt;
    &lt;div class="grid-wrapper"&gt;
        &lt;!-- 功能 1: 多端同步 --&gt;
        &lt;div class="card card-top theme-sync"&gt;
            &lt;div class="badge"&gt;Sync&lt;/div&gt;
            &lt;div class="icon-box"&gt;
                &lt;i class="fa-solid fa-laptop"&gt;&lt;/i&gt;
            &lt;/div&gt;
            &lt;div class="card-content"&gt;
                &lt;h3 class="card-title"&gt;多端无缝同步&lt;/h3&gt;
                &lt;p class="card-desc"&gt;支持手机、电脑、平板实时数据同步。无论身在何处，切换设备即可无缝接续工作。&lt;/p&gt;
            &lt;/div&gt;
        &lt;/div&gt;
        &lt;!-- 功能 2: 安全加密 --&gt;
        &lt;div class="card card-top theme-sec"&gt;
            &lt;div class="badge"&gt;Security&lt;/div&gt;
            &lt;div class="icon-box"&gt;
                &lt;i class="fa-solid fa-shield-halved"&gt;&lt;/i&gt;
            &lt;/div&gt;
            &lt;div class="card-content"&gt;
                &lt;h3 class="card-title"&gt;银行级数据加密&lt;/h3&gt;
                &lt;p class="card-desc"&gt;采用行业最新的端到端加密技术，构建铜墙铁壁般的数据防线，确保隐私绝对安全。&lt;/p&gt;
            &lt;/div&gt;
        &lt;/div&gt;
        &lt;!-- 功能 3: 简单易用 --&gt;
        &lt;div class="card card-top theme-easy"&gt;
            &lt;div class="badge"&gt;UX Design&lt;/div&gt;
            &lt;div class="icon-box"&gt;
                &lt;i class="fa-solid fa-users-viewfinder"&gt;&lt;/i&gt;
            &lt;/div&gt;
            &lt;div class="card-content"&gt;
                &lt;h3 class="card-title"&gt;全龄友好界面&lt;/h3&gt;
                &lt;p class="card-desc"&gt;界面设计简洁大方，操作逻辑直观。无论是老人还是小孩，无需学习即可轻松上手。&lt;/p&gt;
            &lt;/div&gt;
        &lt;/div&gt;
        &lt;!-- 功能 4: 智能推荐 (宽卡片) --&gt;
        &lt;div class="card card-bottom theme-ai"&gt;
            &lt;div class="icon-box"&gt;
                &lt;i class="fa-solid fa-wand-magic-sparkles"&gt;&lt;/i&gt;
            &lt;/div&gt;
            &lt;div class="card-content"&gt;
                &lt;h3 class="card-title"&gt;AI 智能推荐&lt;/h3&gt;
                &lt;p class="card-desc"&gt;内置先进算法，精准洞察您的需求。"猜你喜欢"功能为您量身定制内容。&lt;/p&gt;
            &lt;/div&gt;
        &lt;/div&gt;
        &lt;!-- 功能 5: 会员权益 (宽卡片) --&gt;
        &lt;div class="card card-bottom theme-vip"&gt;
            &lt;div class="icon-box"&gt;
                &lt;i class="fa-solid fa-cloud-arrow-up"&gt;&lt;/i&gt;
            &lt;/div&gt;
            &lt;div class="card-content"&gt;
                &lt;h3 class="card-title"&gt;会员无限云存储&lt;/h3&gt;
                &lt;p class="card-desc"&gt;尊享会员特权，彻底告别存储焦虑。海量照片、视频、文档随心存，永不丢失。&lt;/p&gt;
            &lt;/div&gt;
        &lt;/div&gt;
    &lt;/div&gt;
  &lt;/div&gt;
&lt;/body&gt;
&lt;/html&gt;</t>
  </si>
  <si>
    <t>市场调研笔记：去了三家竞品门店，发现他们的人流量很大。他们的促销活动很有吸引力，买一送一。但是店员服务一般，比较冷淡。产品陈列很有讲究，热销品放在最显眼的位置。我们可以借鉴一下。</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</si>
  <si>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背景装饰 */
    .bg-decoration {
        position: absolute;
        top: 0;
        left: 0;
        width: 100%;
        height: 100%;
        background: radial-gradient(circle at 10% 10%, #e0e7ff 0%, transparent 40%),
                    radial-gradient(circle at 90% 90%, #d1fae5 0%, transparent 40%);
        z-index: -1;
    }
    /* 主容器 */
    .container {
        display: flex;
        flex-direction: column;
        height: 100%;
        padding: 40px 60px;
    }
    /* 标题区域 */
    header {
        margin-bottom: 30px;
        border-left: 8px solid #0f766e; /* Teal color */
        padding-left: 24px;
    }
    h1 {
        font-size: 42px;
        font-weight: 900;
        color: #111827;
        letter-spacing: -1px;
        margin-bottom: 8px;
    }
    .subtitle {
        font-size: 20px;
        color: #6b7280;
        font-weight: 500;
        display: flex;
        align-items: center;
        gap: 10px;
    }
    .tag {
        background-color: #0f766e;
        color: white;
        padding: 4px 12px;
        border-radius: 4px;
        font-size: 14px;
        font-weight: 700;
        text-transform: uppercase;
    }
    /* 内容布局 */
    .content-wrapper {
        display: flex;
        gap: 40px;
        flex: 1;
    }
    /* 左侧：卡片网格 */
    .cards-section {
        flex: 3;
        display: grid;
        grid-template-columns: 1fr 1fr;
        grid-template-rows: 1fr 1fr;
        gap: 24px;
    }
    .card {
        background: white;
        border-radius: 16px;
        padding: 24px;
        box-shadow: 0 4px 6px -1px rgba(0, 0, 0, 0.05), 0 2px 4px -1px rgba(0, 0, 0, 0.03);
        display: flex;
        flex-direction: column;
        justify-content: space-between;
        border: 1px solid rgba(0,0,0,0.03);
        position: relative;
        overflow: hidden;
    }
    .card::before {
        content: '';
        position: absolute;
        top: 0;
        left: 0;
        width: 6px;
        height: 100%;
    }
    .card.traffic::before { background-color: #10b981; } /* Green */
    .card.promo::before { background-color: #f59e0b; } /* Orange */
    .card.display::before { background-color: #3b82f6; } /* Blue */
    .card.service::before { background-color: #ef4444; } /* Red */
    .card-header {
        display: flex;
        align-items: center;
        gap: 16px;
        margin-bottom: 12px;
    }
    .icon-box {
        width: 48px;
        height: 48px;
        border-radius: 12px;
        display: flex;
        align-items: center;
        justify-content: center;
        font-size: 20px;
    }
    .traffic .icon-box { background-color: #ecfdf5; color: #059669; }
    .promo .icon-box { background-color: #fffbeb; color: #d97706; }
    .display .icon-box { background-color: #eff6ff; color: #2563eb; }
    .service .icon-box { background-color: #fef2f2; color: #dc2626; }
    .card-title {
        font-size: 20px;
        font-weight: 700;
        color: #374151;
    }
    .card-text {
        font-size: 16px;
        color: #4b5563;
        line-height: 1.6;
        flex: 1;
    }
    .highlight {
        font-weight: 700;
        color: #111827;
    }
    /* 右侧：图表与总结 */
    .sidebar-section {
        flex: 2;
        display: flex;
        flex-direction: column;
        gap: 24px;
    }
    .chart-container {
        background: white;
        border-radius: 16px;
        padding: 20px;
        box-shadow: 0 4px 6px -1px rgba(0, 0, 0, 0.05);
        flex: 1.5;
        position: relative;
    }
    .chart-title {
        font-size: 16px;
        font-weight: 700;
        color: #6b7280;
        margin-bottom: 10px;
        text-align: center;
    }
    #radar-chart {
        width: 100%;
        height: 260px;
    }
    .action-box {
        flex: 1;
        background: linear-gradient(135deg, #0f766e 0%, #115e59 100%);
        border-radius: 16px;
        padding: 24px;
        color: white;
        display: flex;
        flex-direction: column;
        justify-content: center;
        box-shadow: 0 10px 15px -3px rgba(15, 118, 110, 0.3);
    }
    .action-title {
        font-size: 18px;
        font-weight: 700;
        margin-bottom: 12px;
        display: flex;
        align-items: center;
        gap: 10px;
    }
    .action-list {
        list-style: none;
    }
    .action-list li {
        margin-bottom: 8px;
        font-size: 15px;
        display: flex;
        align-items: flex-start;
        gap: 10px;
        opacity: 0.9;
    }
    .action-list li i {
        margin-top: 4px;
        color: #5eead4;
    }
  &lt;/style&gt;
&lt;/head&gt;
&lt;body&gt;
&lt;div class="bg-decoration"&gt;&lt;/div&gt;
&lt;div class="container"&gt;
    &lt;header&gt;
        &lt;h1&gt;竞品门店调研洞察&lt;/h1&gt;
        &lt;div class="subtitle"&gt;
            &lt;span class="tag"&gt;市场调研&lt;/span&gt;
            &lt;span&gt;实地走访 3 家核心竞品门店总结报告&lt;/span&gt;
        &lt;/div&gt;
    &lt;/header&gt;
    &lt;div class="content-wrapper"&gt;
        &lt;!-- 左侧卡片区域 --&gt;
        &lt;div class="cards-section"&gt;
            &lt;!-- 卡片 1: 人流量 --&gt;
            &lt;div class="card traffic"&gt;
                &lt;div class="card-header"&gt;
                    &lt;div class="icon-box"&gt;&lt;i class="fa-solid fa-users-line"&gt;&lt;/i&gt;&lt;/div&gt;
                    &lt;div class="card-title"&gt;客流表现&lt;/div&gt;
                &lt;/div&gt;
                &lt;div class="card-text"&gt;
                    三家门店&lt;span class="highlight"&gt;人流量均非常大&lt;/span&gt;，进店率高。选址优势明显，且门口的促销信息有效吸引了过路客流。
                &lt;/div&gt;
            &lt;/div&gt;
            &lt;!-- 卡片 2: 促销活动 --&gt;
            &lt;div class="card promo"&gt;
                &lt;div class="card-header"&gt;
                    &lt;div class="icon-box"&gt;&lt;i class="fa-solid fa-tags"&gt;&lt;/i&gt;&lt;/div&gt;
                    &lt;div class="card-title"&gt;促销策略&lt;/div&gt;
                &lt;/div&gt;
                &lt;div class="card-text"&gt;
                    主打&lt;span class="highlight"&gt;“买一送一”&lt;/span&gt;活动，简单直接，极具吸引力。价格标签醒目，营造出强烈的“超值”心理暗示。
                &lt;/div&gt;
            &lt;/div&gt;
            &lt;!-- 卡片 3: 产品陈列 --&gt;
            &lt;div class="card display"&gt;
                &lt;div class="card-header"&gt;
                    &lt;div class="icon-box"&gt;&lt;i class="fa-solid fa-layer-group"&gt;&lt;/i&gt;&lt;/div&gt;
                    &lt;div class="card-title"&gt;陈列布局&lt;/div&gt;
                &lt;/div&gt;
                &lt;div class="card-text"&gt;
                    陈列非常有讲究，&lt;span class="highlight"&gt;热销爆品&lt;/span&gt;被放置在入口最显眼的黄金位置（C位），有效引导了顾客动线。
                &lt;/div&gt;
            &lt;/div&gt;
            &lt;!-- 卡片 4: 人员服务 --&gt;
            &lt;div class="card service"&gt;
                &lt;div class="card-header"&gt;
                    &lt;div class="icon-box"&gt;&lt;i class="fa-solid fa-face-meh"&gt;&lt;/i&gt;&lt;/div&gt;
                    &lt;div class="card-title"&gt;服务体验&lt;/div&gt;
                &lt;/div&gt;
                &lt;div class="card-text"&gt;
                    店员服务水平一般，态度较为&lt;span class="highlight"&gt;冷淡&lt;/span&gt;。缺乏主动询问和推销，仅做基础的收银和理货工作。
                &lt;/div&gt;
            &lt;/div&gt;
        &lt;/div&gt;
        &lt;!-- 右侧图表与行动建议 --&gt;
        &lt;div class="sidebar-section"&gt;
            &lt;div class="chart-container"&gt;
                &lt;div class="chart-title"&gt;竞品综合能力评估模型&lt;/div&gt;
                &lt;div id="radar-chart"&gt;&lt;/div&gt;
            &lt;/div&gt;
            &lt;div class="action-box"&gt;
                &lt;div class="action-title"&gt;
                    &lt;i class="fa-solid fa-lightbulb"&gt;&lt;/i&gt;
                    &lt;span&gt;我们的机会点&lt;/span&gt;
                &lt;/div&gt;
                &lt;ul class="action-list"&gt;
                    &lt;li&gt;
                        &lt;i class="fa-solid fa-check"&gt;&lt;/i&gt;
                        &lt;span&gt;&lt;strong&gt;复刻陈列：&lt;/strong&gt; 优化热销品摆放位置，提升视觉吸引力。&lt;/span&gt;
                    &lt;/li&gt;
                    &lt;li&gt;
                        &lt;i class="fa-solid fa-check"&gt;&lt;/i&gt;
                        &lt;span&gt;&lt;strong&gt;参考促销：&lt;/strong&gt; 测试“买一送一”类高感知度活动。&lt;/span&gt;
                    &lt;/li&gt;
                    &lt;li&gt;
                        &lt;i class="fa-solid fa-arrow-trend-up"&gt;&lt;/i&gt;
                        &lt;span&gt;&lt;strong&gt;差异化胜出：&lt;/strong&gt; 强化店员服务培训，以热情服务作为核心竞争优势。&lt;/span&gt;
                    &lt;/li&gt;
                &lt;/ul&gt;
            &lt;/div&gt;
        &lt;/div&gt;
    &lt;/div&gt;
&lt;/div&gt;
&lt;script src="https://cdnjs.cloudflare.com/ajax/libs/echarts/5.4.3/echarts.min.js"&gt;&lt;/script&gt;
&lt;script&gt;
    // 初始化 ECharts 实例
    var myChart = echarts.init(document.getElementById('radar-chart'));
    // 配置项
    var option = {
        animation: false, // 严格禁止动画
        color: ['#0f766e'],
        radar: {
            indicator: [
                { name: '客流量', max: 100 },
                { name: '促销吸引力', max: 100 },
                { name: '陈列视觉', max: 100 },
                { name: '服务态度', max: 100 },
                { name: '成交转化', max: 100 }
            ],
            radius: '65%',
            center: ['50%', '50%'],
            splitNumber: 4,
            axisName: {
                color: '#6b7280',
                fontSize: 12,
                fontWeight: 'bold'
            },
            splitArea: {
                areaStyle: {
                    color: ['#f8fafc', '#f1f5f9', '#e2e8f0', '#cbd5e1'],
                    shadowColor: 'rgba(0, 0, 0, 0.1)',
                    shadowBlur: 10
                }
            },
            axisLine: {
                lineStyle: {
                    color: 'rgba(0,0,0,0.1)'
                }
            },
            splitLine: {
                lineStyle: {
                    color: 'rgba(0,0,0,0.1)'
                }
            }
        },
        series: [
            {
                name: '竞品表现',
                type: 'radar',
                data: [
                    {
                        value: [95, 90, 85, 40, 80],
                        name: '竞品门店',
                        areaStyle: {
                            color: 'rgba(15, 118, 110, 0.2)'
                        },
                        lineStyle: {
                            width: 3
                        },
                        symbol: 'circle',
                        symbolSize: 6
                    }
                ]
            }
        ]
    };
    // 渲染图表
    myChart.setOption(option);
&lt;/script&gt;
&lt;/body&gt;
&lt;/html&gt;</t>
  </si>
  <si>
    <t>一段招聘JD草稿：需要招一个运营，要有3年经验，会写文案，会剪视频。性格要开朗，抗压能力强。薪资面议。福利有五险一金，带薪年假。最好是本科以上学历。希望能尽快入职。</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</si>
  <si>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#f0fdfa; /* Very light teal background */
        color: #334155;
    }
    /* Layout Structure */
    .container {
        display: grid;
        grid-template-columns: 420px 1fr;
        height: 100%;
    }
    /* Left Sidebar - Visual &amp; Title */
    .sidebar {
        background: linear-gradient(135deg, #0f766e 0%, #115e59 100%);
        color: white;
        padding: 60px 50px;
        display: flex;
        flex-direction: column;
        justify-content: center;
        position: relative;
        overflow: hidden;
    }
    /* Decorative Circles in Sidebar */
    .circle {
        position: absolute;
        border-radius: 50%;
        background: rgba(255, 255, 255, 0.05);
    }
    .c1 { width: 300px; height: 300px; top: -50px; left: -100px; }
    .c2 { width: 200px; height: 200px; bottom: 50px; right: -50px; }
    .brand-tag {
        font-size: 18px;
        letter-spacing: 4px;
        opacity: 0.8;
        margin-bottom: 20px;
        font-weight: 500;
        text-transform: uppercase;
    }
    .job-title {
        font-size: 72px;
        font-weight: 900;
        line-height: 1.1;
        margin-bottom: 30px;
        text-shadow: 0 4px 10px rgba(0,0,0,0.2);
    }
    .urgent-badge {
        display: inline-flex;
        align-items: center;
        background-color: #fbbf24;
        color: #78350f;
        padding: 12px 24px;
        border-radius: 50px;
        font-weight: 700;
        font-size: 20px;
        width: fit-content;
        box-shadow: 0 4px 6px rgba(0,0,0,0.1);
    }
    .urgent-badge i { margin-right: 10px; }
    /* Right Content Area */
    .content {
        padding: 60px;
        display: flex;
        flex-direction: column;
        justify-content: center;
        gap: 30px;
    }
    /* Section Headers */
    .section-title {
        font-size: 24px;
        font-weight: 700;
        color: #0f766e;
        margin-bottom: 15px;
        display: flex;
        align-items: center;
    }
    .section-title i { margin-right: 12px; }
    /* Cards Grid */
    .grid-row {
        display: grid;
        grid-template-columns: 1fr 1fr;
        gap: 30px;
    }
    .card {
        background: white;
        padding: 30px;
        border-radius: 16px;
        box-shadow: 0 10px 25px rgba(15, 118, 110, 0.08);
        border-left: 6px solid #14b8a6;
    }
    /* Requirement Items */
    .req-list {
        list-style: none;
    }
    .req-item {
        display: flex;
        align-items: center;
        margin-bottom: 18px;
        font-size: 20px;
        font-weight: 500;
    }
    .req-item:last-child { margin-bottom: 0; }
    .req-item i {
        width: 40px;
        height: 40px;
        background-color: #ccfbf1;
        color: #0f766e;
        border-radius: 8px;
        display: flex;
        align-items: center;
        justify-content: center;
        margin-right: 15px;
        font-size: 18px;
    }
    /* Tags for Skills */
    .skill-tags {
        display: flex;
        gap: 12px;
        margin-top: 5px;
    }
    .tag {
        background-color: #f3f4f6;
        color: #374151;
        padding: 8px 16px;
        border-radius: 6px;
        font-size: 18px;
        font-weight: 500;
        border: 1px solid #e5e7eb;
    }
    .tag.highlight {
        background-color: #ecfdf5;
        color: #047857;
        border-color: #a7f3d0;
    }
    /* Benefits Section */
    .benefits-grid {
        display: grid;
        grid-template-columns: repeat(2, 1fr);
        gap: 15px;
    }
    .benefit-item {
        display: flex;
        align-items: center;
        font-size: 18px;
        color: #475569;
    }
    .benefit-item i {
        color: #f59e0b;
        margin-right: 10px;
    }
    /* Salary Box */
    .salary-box {
        margin-top: 20px;
        background: linear-gradient(to right, #0f766e, #14b8a6);
        color: white;
        padding: 20px;
        border-radius: 12px;
        display: flex;
        justify-content: space-between;
        align-items: center;
    }
    .salary-label { font-size: 18px; opacity: 0.9; }
    .salary-value { font-size: 28px; font-weight: 700; }
  &lt;/style&gt;
&lt;/head&gt;
&lt;body&gt;
&lt;div class="container"&gt;
    &lt;!-- Left Sidebar --&gt;
    &lt;div class="sidebar"&gt;
        &lt;div class="circle c1"&gt;&lt;/div&gt;
        &lt;div class="circle c2"&gt;&lt;/div&gt;
        &lt;div class="brand-tag"&gt;WE ARE HIRING&lt;/div&gt;
        &lt;div class="job-title"&gt;
            运营&lt;br&gt;专员
        &lt;/div&gt;
        &lt;div class="urgent-badge"&gt;
            &lt;i class="fa-solid fa-bolt"&gt;&lt;/i&gt; 尽快入职
        &lt;/div&gt;
    &lt;/div&gt;
    &lt;!-- Right Content --&gt;
    &lt;div class="content"&gt;
        &lt;!-- Row 1: Hard Requirements --&gt;
        &lt;div class="grid-row"&gt;
            &lt;div class="card"&gt;
                &lt;div class="section-title"&gt;
                    &lt;i class="fa-solid fa-user-check"&gt;&lt;/i&gt; 任职资格
                &lt;/div&gt;
                &lt;ul class="req-list"&gt;
                    &lt;li class="req-item"&gt;
                        &lt;i class="fa-solid fa-briefcase"&gt;&lt;/i&gt;
                        3年相关工作经验
                    &lt;/li&gt;
                    &lt;li class="req-item"&gt;
                        &lt;i class="fa-solid fa-graduation-cap"&gt;&lt;/i&gt;
                        本科及以上学历
                    &lt;/li&gt;
                &lt;/ul&gt;
            &lt;/div&gt;
            &lt;div class="card"&gt;
                &lt;div class="section-title"&gt;
                    &lt;i class="fa-solid fa-wand-magic-sparkles"&gt;&lt;/i&gt; 核心技能
                &lt;/div&gt;
                &lt;div class="req-list"&gt;
                    &lt;div class="req-item"&gt;
                        &lt;i class="fa-solid fa-pen-nib"&gt;&lt;/i&gt;
                        &lt;span&gt;擅长文案撰写&lt;/span&gt;
                    &lt;/div&gt;
                    &lt;div class="req-item"&gt;
                        &lt;i class="fa-solid fa-film"&gt;&lt;/i&gt;
                        &lt;span&gt;精通视频剪辑&lt;/span&gt;
                    &lt;/div&gt;
                &lt;/div&gt;
            &lt;/div&gt;
        &lt;/div&gt;
        &lt;!-- Row 2: Soft Skills &amp; Benefits --&gt;
        &lt;div class="grid-row"&gt;
            &lt;div class="card"&gt;
                &lt;div class="section-title"&gt;
                    &lt;i class="fa-solid fa-heart"&gt;&lt;/i&gt; 综合素质
                &lt;/div&gt;
                &lt;div class="skill-tags" style="flex-wrap: wrap;"&gt;
                    &lt;span class="tag highlight"&gt;性格开朗&lt;/span&gt;
                    &lt;span class="tag highlight"&gt;抗压能力强&lt;/span&gt;
                    &lt;span class="tag"&gt;沟通协作&lt;/span&gt;
                    &lt;span class="tag"&gt;执行力&lt;/span&gt;
                &lt;/div&gt;
            &lt;/div&gt;
            &lt;div class="card" style="border-left-color: #f59e0b;"&gt;
                &lt;div class="section-title" style="color: #b45309;"&gt;
                    &lt;i class="fa-solid fa-gift"&gt;&lt;/i&gt; 薪酬福利
                &lt;/div&gt;
                &lt;div class="benefits-grid"&gt;
                    &lt;div class="benefit-item"&gt;&lt;i class="fa-solid fa-check-circle"&gt;&lt;/i&gt; 五险一金&lt;/div&gt;
                    &lt;div class="benefit-item"&gt;&lt;i class="fa-solid fa-check-circle"&gt;&lt;/i&gt; 带薪年假&lt;/div&gt;
                    &lt;div class="benefit-item"&gt;&lt;i class="fa-solid fa-check-circle"&gt;&lt;/i&gt; 节日福利&lt;/div&gt;
                    &lt;div class="benefit-item"&gt;&lt;i class="fa-solid fa-check-circle"&gt;&lt;/i&gt; 团队建设&lt;/div&gt;
                &lt;/div&gt;
            &lt;/div&gt;
        &lt;/div&gt;
        &lt;!-- Salary Highlight --&gt;
        &lt;div class="salary-box"&gt;
            &lt;div class="salary-label"&gt;
                &lt;i class="fa-solid fa-money-bill-wave" style="margin-right: 10px;"&gt;&lt;/i&gt;
                薪资待遇
            &lt;/div&gt;
            &lt;div class="salary-value"&gt;面议 / Negotiable&lt;/div&gt;
        &lt;/div&gt;
    &lt;/div&gt;
&lt;/div&gt;
&lt;/body&gt;
&lt;/html&gt;</t>
  </si>
  <si>
    <t>关于年度晚会的设想：主题是‘乘风破浪’。要有抽奖环节，奖品要丰富。节目要自编自演，展示员工风采。场地要大一点，能容纳500人。餐饮要自助形式。预算控制在10万以内。</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</si>
  <si>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 linear-gradient(135deg, #0f2027 0%, #203a43 50%, #2c5364 100%); /* 深海配色，符合乘风破浪主题，避开蓝紫 */
        color: #333;
    }
    /* 布局容器 */
    .container {
        width: 100%;
        height: 100%;
        padding: 40px 60px;
        display: flex;
        flex-direction: column;
        position: relative;
        z-index: 2;
    }
    /* 背景装饰 - 模拟海浪纹理 */
    .bg-decoration {
        position: absolute;
        bottom: 0;
        right: 0;
        width: 60%;
        height: 60%;
        background: radial-gradient(circle at bottom right, rgba(255,255,255,0.05) 0%, transparent 60%);
        z-index: 1;
        pointer-events: none;
    }
    /* 头部区域 */
    header {
        margin-bottom: 30px;
        border-left: 8px solid #f0c27b; /* 金色点缀 */
        padding-left: 24px;
    }
    h1 {
        font-size: 56px;
        font-weight: 900;
        color: #fff;
        letter-spacing: 4px;
        text-shadow: 0 4px 10px rgba(0,0,0,0.3);
        margin-bottom: 8px;
        background: linear-gradient(to right, #fff, #f0c27b);
        -webkit-background-clip: text;
        -webkit-text-fill-color: transparent;
    }
    h2 {
        font-size: 24px;
        font-weight: 400;
        color: rgba(255, 255, 255, 0.8);
        letter-spacing: 1px;
    }
    /* 主体内容网格 */
    .main-content {
        display: grid;
        grid-template-columns: 2fr 1fr;
        gap: 30px;
        flex: 1;
    }
    /* 左侧：核心亮点卡片 */
    .highlights-grid {
        display: grid;
        grid-template-columns: 1fr 1fr;
        grid-template-rows: 1fr 1fr;
        gap: 20px;
    }
    .card {
        background: rgba(255, 255, 255, 0.95);
        border-radius: 16px;
        padding: 25px;
        display: flex;
        flex-direction: column;
        justify-content: center;
        box-shadow: 0 8px 20px rgba(0,0,0,0.2);
        position: relative;
        overflow: hidden;
    }
    .card::before {
        content: '';
        position: absolute;
        top: 0;
        left: 0;
        width: 6px;
        height: 100%;
    }
    .card.venue::before { background-color: #2c3e50; }
    .card.food::before { background-color: #e67e22; }
    .card.show::before { background-color: #e74c3c; }
    .card.gift::before { background-color: #f1c40f; }
    .card-icon {
        font-size: 32px;
        margin-bottom: 15px;
        width: 60px;
        height: 60px;
        border-radius: 12px;
        display: flex;
        align-items: center;
        justify-content: center;
    }
    .venue .card-icon { background: #ecf0f1; color: #2c3e50; }
    .food .card-icon { background: #fbe6d4; color: #e67e22; }
    .show .card-icon { background: #fadbd8; color: #e74c3c; }
    .gift .card-icon { background: #fcf3cf; color: #f39c12; }
    .card h3 {
        font-size: 20px;
        font-weight: 700;
        margin-bottom: 8px;
        color: #2c3e50;
    }
    .card p {
        font-size: 15px;
        color: #666;
        line-height: 1.5;
    }
    /* 右侧：预算分析 */
    .budget-panel {
        background: rgba(255, 255, 255, 0.95);
        border-radius: 16px;
        padding: 25px;
        box-shadow: 0 8px 20px rgba(0,0,0,0.2);
        display: flex;
        flex-direction: column;
    }
    .panel-title {
        font-size: 20px;
        font-weight: 700;
        color: #2c3e50;
        margin-bottom: 15px;
        display: flex;
        align-items: center;
        gap: 10px;
    }
    .chart-container {
        flex: 1;
        width: 100%;
        min-height: 250px;
    }
    .total-budget {
        margin-top: 15px;
        background: #f8f9fa;
        padding: 15px;
        border-radius: 10px;
        text-align: center;
        border: 1px dashed #bdc3c7;
    }
    .total-budget span {
        display: block;
        font-size: 14px;
        color: #7f8c8d;
        margin-bottom: 4px;
    }
    .total-budget strong {
        font-size: 28px;
        color: #27ae60;
        font-weight: 900;
    }
    /* 底部标语 */
    .footer-tagline {
        position: absolute;
        bottom: 40px;
        right: 60px;
        color: rgba(255,255,255,0.4);
        font-size: 14px;
        font-weight: 500;
        letter-spacing: 2px;
        text-transform: uppercase;
    }
  &lt;/style&gt;
&lt;/head&gt;
&lt;body&gt;
  &lt;div class="bg-decoration"&gt;&lt;/div&gt;
  &lt;div class="container"&gt;
    &lt;header&gt;
        &lt;h1&gt;乘风破浪&lt;/h1&gt;
        &lt;h2&gt;2024 年度晚会策划方案 · 携手共进&lt;/h2&gt;
    &lt;/header&gt;
    &lt;div class="main-content"&gt;
        &lt;!-- 左侧：四大核心板块 --&gt;
        &lt;div class="highlights-grid"&gt;
            &lt;!-- 场地 --&gt;
            &lt;div class="card venue"&gt;
                &lt;div class="card-icon"&gt;&lt;i class="fa-solid fa-building"&gt;&lt;/i&gt;&lt;/div&gt;
                &lt;h3&gt;宽敞场地&lt;/h3&gt;
                &lt;p&gt;精选 500人 容量的大型宴会厅，空间开阔，视野通透，满足全员欢聚需求。&lt;/p&gt;
            &lt;/div&gt;
            &lt;!-- 餐饮 --&gt;
            &lt;div class="card food"&gt;
                &lt;div class="card-icon"&gt;&lt;i class="fa-solid fa-utensils"&gt;&lt;/i&gt;&lt;/div&gt;
                &lt;h3&gt;自助盛宴&lt;/h3&gt;
                &lt;p&gt;采用高品质自助餐形式，菜品丰富多样，营造轻松自由的交流氛围。&lt;/p&gt;
            &lt;/div&gt;
            &lt;!-- 节目 --&gt;
            &lt;div class="card show"&gt;
                &lt;div class="card-icon"&gt;&lt;i class="fa-solid fa-microphone-lines"&gt;&lt;/i&gt;&lt;/div&gt;
                &lt;h3&gt;风采展示&lt;/h3&gt;
                &lt;p&gt;员工自编自演，形式不限。打造属于我们自己的舞台，展现团队凝聚力。&lt;/p&gt;
            &lt;/div&gt;
            &lt;!-- 抽奖 --&gt;
            &lt;div class="card gift"&gt;
                &lt;div class="card-icon"&gt;&lt;i class="fa-solid fa-gift"&gt;&lt;/i&gt;&lt;/div&gt;
                &lt;h3&gt;惊喜抽奖&lt;/h3&gt;
                &lt;p&gt;设置多轮激动人心的抽奖环节，奖品丰厚实用，确保惊喜连连。&lt;/p&gt;
            &lt;/div&gt;
        &lt;/div&gt;
        &lt;!-- 右侧：预算控制 --&gt;
        &lt;div class="budget-panel"&gt;
            &lt;div class="panel-title"&gt;
                &lt;i class="fa-solid fa-chart-pie" style="color: #27ae60;"&gt;&lt;/i&gt;
                预算分配 (预估)
            &lt;/div&gt;
            &lt;div id="budgetChart" class="chart-container"&gt;&lt;/div&gt;
            &lt;div class="total-budget"&gt;
                &lt;span&gt;总预算控制目标&lt;/span&gt;
                &lt;strong&gt;¥ 100,000&lt;/strong&gt;
            &lt;/div&gt;
        &lt;/div&gt;
    &lt;/div&gt;
    &lt;div class="footer-tagline"&gt;Riding the Wind and Waves · Annual Gala 2024&lt;/div&gt;
  &lt;/div&gt;
  &lt;script&gt;
    // 初始化 ECharts 图表
    var chartDom = document.getElementById('budgetChart');
    var myChart = echarts.init(chartDom);
    var option;
    option = {
        animation: false, // 严格禁止动画
        tooltip: {
            trigger: 'item',
            formatter: '{b}: {d}%'
        },
        legend: {
            bottom: '0%',
            left: 'center',
            itemWidth: 10,
            itemHeight: 10,
            textStyle: {
                fontSize: 12,
                color: '#666'
            }
        },
        color: ['#e67e22', '#2c3e50', '#f1c40f', '#e74c3c', '#95a5a6'],
        series: [
            {
                name: '预算构成',
                type: 'pie',
                radius: ['40%', '65%'],
                center: ['50%', '45%'],
                avoidLabelOverlap: false,
                label: {
                    show: true,
                    position: 'outside',
                    formatter: '{b}\n{c}元',
                    color: '#333',
                    fontSize: 12,
                    fontWeight: 'bold'
                },
                labelLine: {
                    show: true,
                    length: 10,
                    length2: 10
                },
                data: [
                    { value: 40000, name: '餐饮酒水' },
                    { value: 25000, name: '场地租赁' },
                    { value: 20000, name: '奖品采购' },
                    { value: 10000, name: '舞美搭建' },
                    { value: 5000, name: '杂项备用' }
                ]
            }
        ]
    };
    option &amp;&amp; myChart.setOption(option);
  &lt;/script&gt;
&lt;/body&gt;
&lt;/html&gt;</t>
  </si>
  <si>
    <t>一段用户访谈记录：用户A说他每天都用我们的APP，但是觉得广告太多了。用户B说希望能增加深色模式。用户C说有时候会闪退。用户D说推荐给朋友了，但是朋友说注册很麻烦。</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</si>
  <si>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&lt;style&gt;
    * { margin: 0; padding: 0; box-sizing: border-box; }
    html, body { 
        width: 1280px; 
        height: 720px; 
        overflow: hidden; 
        font-family: 'Noto Sans SC', sans-serif; 
        background-color: #f4f6f8;
        color: #333;
    }
    /* 布局容器 */
    .container {
        display: flex;
        width: 100%;
        height: 100%;
        padding: 60px 80px;
    }
    /* 左侧：标题与图表 */
    .sidebar {
        width: 35%;
        display: flex;
        flex-direction: column;
        justify-content: center;
        padding-right: 40px;
    }
    .header {
        margin-bottom: 40px;
    }
    .tag {
        display: inline-block;
        padding: 6px 12px;
        background-color: #e0e6ed;
        color: #546e7a;
        font-size: 14px;
        font-weight: 700;
        border-radius: 4px;
        margin-bottom: 16px;
        letter-spacing: 1px;
    }
    h1 {
        font-size: 48px;
        font-weight: 700;
        line-height: 1.2;
        color: #2c3e50;
        margin-bottom: 16px;
    }
    p.subtitle {
        font-size: 18px;
        color: #7f8c8d;
        line-height: 1.6;
    }
    #chart-container {
        width: 100%;
        height: 300px;
        margin-top: 20px;
    }
    /* 右侧：卡片网格 */
    .content-grid {
        width: 65%;
        display: grid;
        grid-template-columns: repeat(2, 1fr);
        grid-template-rows: repeat(2, 1fr);
        gap: 30px;
    }
    /* 卡片样式 */
    .card {
        background: white;
        border-radius: 16px;
        padding: 30px;
        box-shadow: 0 10px 25px rgba(0,0,0,0.05);
        display: flex;
        flex-direction: column;
        justify-content: space-between;
        position: relative;
        border-left: 6px solid transparent;
    }
    .card-header {
        display: flex;
        justify-content: space-between;
        align-items: flex-start;
        margin-bottom: 20px;
    }
    .user-info {
        display: flex;
        align-items: center;
        gap: 12px;
    }
    .avatar {
        width: 40px;
        height: 40px;
        border-radius: 50%;
        background-color: #f0f2f5;
        display: flex;
        align-items: center;
        justify-content: center;
        color: #95a5a6;
        font-size: 18px;
    }
    .user-name {
        font-weight: 700;
        font-size: 16px;
        color: #34495e;
    }
    .user-tag {
        font-size: 12px;
        color: #95a5a6;
    }
    .icon-box {
        width: 48px;
        height: 48px;
        border-radius: 12px;
        display: flex;
        align-items: center;
        justify-content: center;
        font-size: 20px;
    }
    .quote {
        font-size: 18px;
        line-height: 1.6;
        color: #2c3e50;
        font-weight: 500;
        position: relative;
    }
    .quote::before {
        content: '"';
        font-size: 40px;
        position: absolute;
        top: -20px;
        left: -10px;
        color: #f0f2f5;
        z-index: -1;
        font-family: serif;
    }
    .category-label {
        margin-top: 15px;
        font-size: 12px;
        font-weight: 700;
        text-transform: uppercase;
        letter-spacing: 1px;
    }
    /* 特定卡片配色 */
    /* 用户A - 广告 (Orange) */
    .card-a { border-left-color: #e67e22; }
    .card-a .icon-box { background-color: rgba(230, 126, 34, 0.1); color: #e67e22; }
    .card-a .category-label { color: #e67e22; }
    /* 用户B - 深色模式 (Dark Slate) */
    .card-b { border-left-color: #34495e; }
    .card-b .icon-box { background-color: rgba(52, 73, 94, 0.1); color: #34495e; }
    .card-b .category-label { color: #34495e; }
    /* 用户C - 闪退 (Red) */
    .card-c { border-left-color: #c0392b; }
    .card-c .icon-box { background-color: rgba(192, 57, 43, 0.1); color: #c0392b; }
    .card-c .category-label { color: #c0392b; }
    /* 用户D - 注册 (Teal/Green) */
    .card-d { border-left-color: #16a085; }
    .card-d .icon-box { background-color: rgba(22, 160, 133, 0.1); color: #16a085; }
    .card-d .category-label { color: #16a085; }
  &lt;/style&gt;
&lt;/head&gt;
&lt;body&gt;
  &lt;div class="container"&gt;
    &lt;!-- 左侧区域 --&gt;
    &lt;div class="sidebar"&gt;
      &lt;div class="header"&gt;
        &lt;span class="tag"&gt;USER RESEARCH&lt;/span&gt;
        &lt;h1&gt;用户访谈&lt;br&gt;反馈摘要&lt;/h1&gt;
        &lt;p class="subtitle"&gt;基于近期对核心用户的深度访谈，我们收集了关于体验、功能、稳定性和流程的关键反馈。&lt;/p&gt;
      &lt;/div&gt;
      &lt;!-- 数据可视化图表 --&gt;
      &lt;div id="chart-container"&gt;&lt;/div&gt;
    &lt;/div&gt;
    &lt;!-- 右侧卡片网格 --&gt;
    &lt;div class="content-grid"&gt;
      &lt;!-- 卡片 A --&gt;
      &lt;div class="card card-a"&gt;
        &lt;div class="card-header"&gt;
          &lt;div class="user-info"&gt;
            &lt;div class="avatar"&gt;&lt;i class="fa-solid fa-user"&gt;&lt;/i&gt;&lt;/div&gt;
            &lt;div&gt;
              &lt;div class="user-name"&gt;用户 A&lt;/div&gt;
              &lt;div class="user-tag"&gt;高频用户&lt;/div&gt;
            &lt;/div&gt;
          &lt;/div&gt;
          &lt;div class="icon-box"&gt;
            &lt;i class="fa-solid fa-rectangle-ad"&gt;&lt;/i&gt;
          &lt;/div&gt;
        &lt;/div&gt;
        &lt;div class="quote"&gt;每天都用我们的APP，但是觉得广告太多了，影响使用体验。&lt;/div&gt;
        &lt;div class="category-label"&gt;体验问题&lt;/div&gt;
      &lt;/div&gt;
      &lt;!-- 卡片 B --&gt;
      &lt;div class="card card-b"&gt;
        &lt;div class="card-header"&gt;
          &lt;div class="user-info"&gt;
            &lt;div class="avatar"&gt;&lt;i class="fa-solid fa-user"&gt;&lt;/i&gt;&lt;/div&gt;
            &lt;div&gt;
              &lt;div class="user-name"&gt;用户 B&lt;/div&gt;
              &lt;div class="user-tag"&gt;夜间使用者&lt;/div&gt;
            &lt;/div&gt;
          &lt;/div&gt;
          &lt;div class="icon-box"&gt;
            &lt;i class="fa-solid fa-moon"&gt;&lt;/i&gt;
          &lt;/div&gt;
        &lt;/div&gt;
        &lt;div class="quote"&gt;希望能增加深色模式，晚上使用时屏幕太亮很刺眼。&lt;/div&gt;
        &lt;div class="category-label"&gt;功能需求&lt;/div&gt;
      &lt;/div&gt;
      &lt;!-- 卡片 C --&gt;
      &lt;div class="card card-c"&gt;
        &lt;div class="card-header"&gt;
          &lt;div class="user-info"&gt;
            &lt;div class="avatar"&gt;&lt;i class="fa-solid fa-user"&gt;&lt;/i&gt;&lt;/div&gt;
            &lt;div&gt;
              &lt;div class="user-name"&gt;用户 C&lt;/div&gt;
              &lt;div class="user-tag"&gt;老用户&lt;/div&gt;
            &lt;/div&gt;
          &lt;/div&gt;
          &lt;div class="icon-box"&gt;
            &lt;i class="fa-solid fa-triangle-exclamation"&gt;&lt;/i&gt;
          &lt;/div&gt;
        &lt;/div&gt;
        &lt;div class="quote"&gt;有时候会遇到闪退的情况，特别是在切换页面的时候。&lt;/div&gt;
        &lt;div class="category-label"&gt;稳定性 / Bug&lt;/div&gt;
      &lt;/div&gt;
      &lt;!-- 卡片 D --&gt;
      &lt;div class="card card-d"&gt;
        &lt;div class="card-header"&gt;
          &lt;div class="user-info"&gt;
            &lt;div class="avatar"&gt;&lt;i class="fa-solid fa-user"&gt;&lt;/i&gt;&lt;/div&gt;
            &lt;div&gt;
              &lt;div class="user-name"&gt;用户 D&lt;/div&gt;
              &lt;div class="user-tag"&gt;推广者&lt;/div&gt;
            &lt;/div&gt;
          &lt;/div&gt;
          &lt;div class="icon-box"&gt;
            &lt;i class="fa-solid fa-user-plus"&gt;&lt;/i&gt;
          &lt;/div&gt;
        &lt;/div&gt;
        &lt;div class="quote"&gt;推荐给朋友了，但是朋友反馈说注册流程很麻烦。&lt;/div&gt;
        &lt;div class="category-label"&gt;增长 / 流程&lt;/div&gt;
      &lt;/div&gt;
    &lt;/div&gt;
  &lt;/div&gt;
  &lt;script src="https://cdnjs.cloudflare.com/ajax/libs/echarts/5.4.3/echarts.min.js"&gt;&lt;/script&gt;
  &lt;script&gt;
    // 初始化 ECharts
    var chartDom = document.getElementById('chart-container');
    var myChart = echarts.init(chartDom);
    var option;
    option = {
      animation: false, // 严格禁止动画
      color: ['#e67e22', '#34495e', '#c0392b', '#16a085'],
      tooltip: {
        trigger: 'item',
        formatter: '{b}: {d}%'
      },
      legend: {
        bottom: '0%',
        left: 'center',
        icon: 'circle',
        itemGap: 20,
        textStyle: {
          color: '#7f8c8d',
          fontSize: 12
        }
      },
      series: [
        {
          name: '反馈分类',
          type: 'pie',
          radius: ['50%', '70%'],
          center: ['50%', '45%'],
          avoidLabelOverlap: false,
          itemStyle: {
            borderRadius: 5,
            borderColor: '#fff',
            borderWidth: 2
          },
          label: {
            show: true,
            position: 'outside',
            formatter: '{b}',
            color: '#333',
            fontWeight: 'bold'
          },
          labelLine: {
            show: true,
            length: 10,
            length2: 10
          },
          data: [
            { value: 1, name: '广告体验' },
            { value: 1, name: '功能缺失' },
            { value: 1, name: '系统崩溃' },
            { value: 1, name: '注册流程' }
          ]
        }
      ]
    };
    myChart.setOption(option);
  &lt;/script&gt;
&lt;/body&gt;
&lt;/html&gt;</t>
  </si>
  <si>
    <t>关于办公室搬迁的通知：下个月我们要搬到新大楼了。请大家提前整理好个人物品。新地址在科技园C区。交通很方便，有地铁直达。周边配套也很好，有很多餐厅。希望能给大家提供更好的办公环境。</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</si>
  <si>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#f0fdf4; /* Very light green background */
        color: #1f2937;
    }
    /* Layout Container */
    .container {
        display: grid;
        grid-template-rows: auto 1fr auto;
        height: 100%;
        position: relative;
        z-index: 1;
    }
    /* Decorative Background Elements */
    .bg-shape {
        position: absolute;
        border-radius: 50%;
        z-index: 0;
    }
    .shape-1 {
        width: 600px;
        height: 600px;
        background: #d1fae5;
        top: -200px;
        right: -100px;
        opacity: 0.5;
    }
    .shape-2 {
        width: 400px;
        height: 400px;
        background: #e2e8f0;
        bottom: -100px;
        left: -100px;
        opacity: 0.5;
    }
    /* Header Section */
    header {
        padding: 60px 80px 40px;
        display: flex;
        justify-content: space-between;
        align-items: flex-end;
    }
    .title-group h1 {
        font-size: 56px;
        font-weight: 900;
        color: #065f46; /* Dark Emerald */
        line-height: 1.2;
        margin-bottom: 10px;
    }
    .title-group .subtitle {
        font-size: 24px;
        color: #059669;
        font-weight: 500;
        letter-spacing: 1px;
    }
    .header-icon {
        font-size: 60px;
        color: #10b981;
        opacity: 0.2;
    }
    /* Main Content Grid */
    .content-grid {
        display: grid;
        grid-template-columns: 1fr 1.2fr;
        gap: 40px;
        padding: 0 80px;
        height: 100%;
        align-items: center;
    }
    /* Left Column: Action Cards */
    .left-col {
        display: flex;
        flex-direction: column;
        gap: 30px;
    }
    .card {
        background: white;
        padding: 30px;
        border-radius: 20px;
        box-shadow: 0 10px 25px -5px rgba(0, 0, 0, 0.05), 0 8px 10px -6px rgba(0, 0, 0, 0.01);
        display: flex;
        align-items: center;
        gap: 25px;
        border-left: 8px solid #059669;
    }
    .card.urgent {
        border-left-color: #d97706; /* Amber for action item */
    }
    .card-icon {
        width: 70px;
        height: 70px;
        background: #ecfdf5;
        border-radius: 16px;
        display: flex;
        align-items: center;
        justify-content: center;
        font-size: 32px;
        color: #059669;
        flex-shrink: 0;
    }
    .card.urgent .card-icon {
        background: #fffbeb;
        color: #d97706;
    }
    .card-text h3 {
        font-size: 22px;
        color: #4b5563;
        margin-bottom: 5px;
        font-weight: 500;
    }
    .card-text p {
        font-size: 28px;
        font-weight: 700;
        color: #111827;
    }
    /* Right Column: Location Details */
    .right-col {
        background: linear-gradient(145deg, #065f46, #047857);
        border-radius: 24px;
        padding: 40px;
        color: white;
        box-shadow: 0 20px 25px -5px rgba(6, 95, 70, 0.3);
        height: 420px;
        display: flex;
        flex-direction: column;
        justify-content: space-between;
        position: relative;
        overflow: hidden;
    }
    .right-col::after {
        content: '';
        position: absolute;
        top: 0;
        right: 0;
        width: 200px;
        height: 100%;
        background: linear-gradient(90deg, transparent, rgba(255,255,255,0.05));
        pointer-events: none;
    }
    .location-header {
        border-bottom: 1px solid rgba(255,255,255,0.2);
        padding-bottom: 20px;
        margin-bottom: 20px;
    }
    .location-header h2 {
        font-size: 20px;
        opacity: 0.9;
        font-weight: 400;
        margin-bottom: 10px;
    }
    .address-highlight {
        font-size: 42px;
        font-weight: 700;
        display: flex;
        align-items: center;
        gap: 15px;
    }
    .features-list {
        display: grid;
        grid-template-columns: 1fr 1fr;
        gap: 20px;
    }
    .feature-item {
        background: rgba(255, 255, 255, 0.1);
        padding: 20px;
        border-radius: 16px;
        backdrop-filter: blur(5px);
    }
    .feature-item i {
        font-size: 28px;
        margin-bottom: 15px;
        color: #6ee7b7;
    }
    .feature-item h4 {
        font-size: 18px;
        margin-bottom: 5px;
        font-weight: 700;
    }
    .feature-item p {
        font-size: 14px;
        opacity: 0.8;
        line-height: 1.4;
    }
    /* Footer */
    footer {
        padding: 0 80px 50px;
        text-align: center;
    }
    .footer-message {
        display: inline-block;
        background: white;
        padding: 15px 40px;
        border-radius: 50px;
        font-size: 20px;
        color: #065f46;
        font-weight: 500;
        box-shadow: 0 4px 6px -1px rgba(0, 0, 0, 0.05);
    }
    .footer-message i {
        color: #10b981;
        margin: 0 10px;
        font-size: 16px;
        vertical-align: middle;
    }
  &lt;/style&gt;
&lt;/head&gt;
&lt;body&gt;
  &lt;div class="bg-shape shape-1"&gt;&lt;/div&gt;
  &lt;div class="bg-shape shape-2"&gt;&lt;/div&gt;
  &lt;div class="container"&gt;
    &lt;!-- Header --&gt;
    &lt;header&gt;
        &lt;div class="title-group"&gt;
            &lt;h1&gt;办公室搬迁通知&lt;/h1&gt;
            &lt;p class="subtitle"&gt;Office Relocation Notice&lt;/p&gt;
        &lt;/div&gt;
        &lt;div class="header-icon"&gt;
            &lt;i class="fa-solid fa-building-user"&gt;&lt;/i&gt;
        &lt;/div&gt;
    &lt;/header&gt;
    &lt;!-- Main Content --&gt;
    &lt;div class="content-grid"&gt;
        &lt;!-- Left Column: Timeline &amp; Action --&gt;
        &lt;div class="left-col"&gt;
            &lt;div class="card"&gt;
                &lt;div class="card-icon"&gt;
                    &lt;i class="fa-regular fa-calendar-check"&gt;&lt;/i&gt;
                &lt;/div&gt;
                &lt;div class="card-text"&gt;
                    &lt;h3&gt;搬迁时间&lt;/h3&gt;
                    &lt;p&gt;下个月正式搬入&lt;/p&gt;
                &lt;/div&gt;
            &lt;/div&gt;
            &lt;div class="card urgent"&gt;
                &lt;div class="card-icon"&gt;
                    &lt;i class="fa-solid fa-boxes-packing"&gt;&lt;/i&gt;
                &lt;/div&gt;
                &lt;div class="card-text"&gt;
                    &lt;h3&gt;行动指南&lt;/h3&gt;
                    &lt;p&gt;请提前整理个人物品&lt;/p&gt;
                &lt;/div&gt;
            &lt;/div&gt;
        &lt;/div&gt;
        &lt;!-- Right Column: Location &amp; Benefits --&gt;
        &lt;div class="right-col"&gt;
            &lt;div class="location-header"&gt;
                &lt;h2&gt;&lt;i class="fa-solid fa-location-dot"&gt;&lt;/i&gt; 新办公地址&lt;/h2&gt;
                &lt;div class="address-highlight"&gt;
                    科技园 C 区
                &lt;/div&gt;
            &lt;/div&gt;
            &lt;div class="features-list"&gt;
                &lt;div class="feature-item"&gt;
                    &lt;i class="fa-solid fa-train-subway"&gt;&lt;/i&gt;
                    &lt;h4&gt;交通便捷&lt;/h4&gt;
                    &lt;p&gt;地铁直达&lt;br&gt;通勤更加轻松&lt;/p&gt;
                &lt;/div&gt;
                &lt;div class="feature-item"&gt;
                    &lt;i class="fa-solid fa-utensils"&gt;&lt;/i&gt;
                    &lt;h4&gt;配套完善&lt;/h4&gt;
                    &lt;p&gt;周边餐厅众多&lt;br&gt;生活服务便利&lt;/p&gt;
                &lt;/div&gt;
            &lt;/div&gt;
        &lt;/div&gt;
    &lt;/div&gt;
    &lt;!-- Footer --&gt;
    &lt;footer&gt;
        &lt;div class="footer-message"&gt;
            &lt;i class="fa-solid fa-quote-left"&gt;&lt;/i&gt;
            希望能给大家提供更好的办公环境
            &lt;i class="fa-solid fa-quote-right"&gt;&lt;/i&gt;
        &lt;/div&gt;
    &lt;/footer&gt;
  &lt;/div&gt;
&lt;/body&gt;
&lt;/html&gt;</t>
  </si>
  <si>
    <t>一段关于团队协作的感慨：一个人走得快，一群人走得远。我们要互相信任，互相支持。遇到问题先沟通，不要抱怨。每个人都是团队的一分子，缺一不可。为了共同的目标，加油！</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</si>
  <si>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#f8f9fa;
      color: #333;
    }
    /* 布局容器 */
    .container {
      width: 100%;
      height: 100%;
      display: flex;
      flex-direction: column;
      /* 调整内边距以适应高度限制 */
      padding: 40px 80px;
      background: linear-gradient(135deg, #ffffff 0%, #f1f3f5 100%);
      position: relative;
      /* 关键修复：隐藏溢出的装饰元素，防止页面尺寸超标 */
      overflow: hidden;
    }
    /* 装饰背景元素 */
    .bg-shape {
      position: absolute;
      border-radius: 50%;
      z-index: 0;
    }
    .shape-1 {
      top: -100px;
      right: -100px;
      width: 400px;
      height: 400px;
      background: rgba(32, 201, 151, 0.05); /* Teal tint */
    }
    .shape-2 {
      bottom: -50px;
      left: -50px;
      width: 300px;
      height: 300px;
      background: rgba(253, 126, 20, 0.05); /* Orange tint */
    }
    /* 头部区域 */
    .header {
      z-index: 1;
      /* 减少间距 */
      margin-bottom: 30px;
      text-align: center;
    }
    .main-title {
      /* 稍微减小字号 */
      font-size: 48px;
      font-weight: 900;
      color: #212529;
      margin-bottom: 12px;
      letter-spacing: 2px;
      background: linear-gradient(45deg, #0ca678, #20c997);
      -webkit-background-clip: text;
      -webkit-text-fill-color: transparent;
    }
    .subtitle {
      font-size: 24px;
      color: #868e96;
      font-weight: 500;
      letter-spacing: 1px;
    }
    /* 内容卡片区域 */
    .content-grid {
      display: grid;
      grid-template-columns: repeat(3, 1fr);
      gap: 40px;
      z-index: 1;
      flex-grow: 1;
    }
    .card {
      background: #ffffff;
      border-radius: 20px;
      /* 减少卡片内边距 */
      padding: 30px 20px;
      box-shadow: 0 10px 30px rgba(0, 0, 0, 0.04);
      display: flex;
      flex-direction: column;
      align-items: center;
      text-align: center;
      border-top: 6px solid transparent;
      position: relative;
    }
    /* 卡片颜色变体 */
    .card.trust { border-color: #20c997; }
    .card.comm { border-color: #fd7e14; }
    .card.unity { border-color: #4c6ef5; }
    .icon-box {
      /* 调整图标容器尺寸 */
      width: 70px;
      height: 70px;
      border-radius: 50%;
      display: flex;
      align-items: center;
      justify-content: center;
      /* 调整图标大小 */
      font-size: 28px;
      margin-bottom: 16px;
    }
    .trust .icon-box { background: rgba(32, 201, 151, 0.1); color: #0ca678; }
    .comm .icon-box { background: rgba(253, 126, 20, 0.1); color: #fd7e14; }
    .unity .icon-box { background: rgba(76, 110, 245, 0.1); color: #4c6ef5; }
    .card-title {
      /* 调整标题大小 */
      font-size: 24px;
      font-weight: 700;
      margin-bottom: 12px;
      color: #343a40;
    }
    .card-text {
      /* 调整正文大小 */
      font-size: 16px;
      line-height: 1.6;
      color: #495057;
    }
    /* 底部口号 */
    .footer {
      z-index: 1;
      /* 减少间距 */
      margin-top: 30px;
      text-align: center;
      position: relative;
    }
    .footer-banner {
      display: inline-block;
      /* 调整底部横幅尺寸 */
      padding: 12px 40px;
      background: #343a40;
      color: #fff;
      border-radius: 50px;
      font-size: 20px;
      font-weight: 700;
      letter-spacing: 1.5px;
      box-shadow: 0 8px 20px rgba(52, 58, 64, 0.2);
    }
    .footer-banner i {
      margin-left: 10px;
      color: #ffd43b;
    }
    /* 引用装饰 */
    .quote-mark {
      position: absolute;
      font-size: 120px;
      color: rgba(0,0,0,0.03);
      font-family: serif;
      z-index: 0;
    }
    .quote-left { top: 140px; left: 40px; }
    .quote-right { bottom: 140px; right: 40px; transform: rotate(180deg); }
  &lt;/style&gt;
&lt;/head&gt;
&lt;body&gt;
  &lt;div class="container"&gt;
    &lt;!-- 背景装饰 --&gt;
    &lt;div class="bg-shape shape-1"&gt;&lt;/div&gt;
    &lt;div class="bg-shape shape-2"&gt;&lt;/div&gt;
    &lt;div class="quote-mark quote-left"&gt;&lt;i class="fa-solid fa-quote-left"&gt;&lt;/i&gt;&lt;/div&gt;
    &lt;div class="quote-mark quote-right"&gt;&lt;i class="fa-solid fa-quote-left"&gt;&lt;/i&gt;&lt;/div&gt;
    &lt;!-- 头部 --&gt;
    &lt;div class="header"&gt;
      &lt;h1 class="main-title"&gt;一个人走得快，一群人走得远&lt;/h1&gt;
      &lt;p class="subtitle"&gt;TEAMWORK MAKES THE DREAM WORK&lt;/p&gt;
    &lt;/div&gt;
    &lt;!-- 核心内容卡片 --&gt;
    &lt;div class="content-grid"&gt;
      &lt;!-- 卡片 1: 信任与支持 --&gt;
      &lt;div class="card trust"&gt;
        &lt;div class="icon-box"&gt;
          &lt;i class="fa-solid fa-handshake"&gt;&lt;/i&gt;
        &lt;/div&gt;
        &lt;h2 class="card-title"&gt;互相信任&lt;/h2&gt;
        &lt;p class="card-text"&gt;
          彼此是坚实的后盾。&lt;br&gt;
          互相支持，共同承担。&lt;br&gt;
          信任是团队的基石。
        &lt;/p&gt;
      &lt;/div&gt;
      &lt;!-- 卡片 2: 沟通与解决 --&gt;
      &lt;div class="card comm"&gt;
        &lt;div class="icon-box"&gt;
          &lt;i class="fa-solid fa-comments"&gt;&lt;/i&gt;
        &lt;/div&gt;
        &lt;h2 class="card-title"&gt;高效沟通&lt;/h2&gt;
        &lt;p class="card-text"&gt;
          遇到问题先沟通，&lt;br&gt;
          拒绝无意义的抱怨。&lt;br&gt;
          聚焦方案，解决困难。
        &lt;/p&gt;
      &lt;/div&gt;
      &lt;!-- 卡片 3: 团结与目标 --&gt;
      &lt;div class="card unity"&gt;
        &lt;div class="icon-box"&gt;
          &lt;i class="fa-solid fa-users-viewfinder"&gt;&lt;/i&gt;
        &lt;/div&gt;
        &lt;h2 class="card-title"&gt;缺一不可&lt;/h2&gt;
        &lt;p class="card-text"&gt;
          每个人都是关键分子。&lt;br&gt;
          凝聚力量，各司其职。&lt;br&gt;
          向着共同目标迈进。
        &lt;/p&gt;
      &lt;/div&gt;
    &lt;/div&gt;
    &lt;!-- 底部 --&gt;
    &lt;div class="footer"&gt;
      &lt;div class="footer-banner"&gt;
        为了共同的目标，加油！ &lt;i class="fa-solid fa-rocket"&gt;&lt;/i&gt;
      &lt;/div&gt;
    &lt;/div&gt;
  &lt;/div&gt;
&lt;/body&gt;
&lt;/html&gt;</t>
  </si>
  <si>
    <t>竞品分析散记：竞品A刚刚更新了版本，增加了一个社区功能，活跃度很高。竞品B在打价格战，降价幅度很大。我们应该怎么办？是跟进还是坚持差异化？需要开会讨论一下。</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</si>
  <si>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.container {
        display: flex;
        flex-direction: column;
        height: 100%;
        padding: 40px 60px;
        background: linear-gradient(135deg, #f5f7fa 0%, #e4e8eb 100%);
    }
    /* 头部 */
    .header {
        margin-bottom: 30px;
        display: flex;
        justify-content: space-between;
        align-items: flex-end;
        border-bottom: 2px solid #d1d5db;
        padding-bottom: 20px;
    }
    .header-title h1 {
        font-size: 42px;
        font-weight: 900;
        color: #1f2937;
        letter-spacing: -1px;
    }
    .header-title p {
        font-size: 18px;
        color: #6b7280;
        margin-top: 5px;
        font-weight: 500;
    }
    .header-tag {
        background-color: #1f2937;
        color: #fff;
        padding: 8px 20px;
        border-radius: 50px;
        font-size: 14px;
        font-weight: 700;
        text-transform: uppercase;
    }
    /* 主要内容区 */
    .content {
        display: flex;
        gap: 30px;
        flex: 1;
    }
    /* 卡片通用样式 */
    .card {
        flex: 1;
        background: #fff;
        border-radius: 20px;
        padding: 30px;
        box-shadow: 0 10px 30px rgba(0,0,0,0.06);
        display: flex;
        flex-direction: column;
        position: relative;
        overflow: hidden;
    }
    .card-header {
        display: flex;
        align-items: center;
        margin-bottom: 20px;
    }
    .icon-box {
        width: 50px;
        height: 50px;
        border-radius: 12px;
        display: flex;
        align-items: center;
        justify-content: center;
        font-size: 24px;
        margin-right: 15px;
    }
    .card-title {
        font-size: 22px;
        font-weight: 700;
        color: #111;
    }
    .card-desc {
        font-size: 16px;
        color: #555;
        line-height: 1.6;
        margin-bottom: 20px;
    }
    /* 竞品A 特定样式 */
    .card-a { border-top: 6px solid #10b981; }
    .card-a .icon-box { background-color: #ecfdf5; color: #10b981; }
    .highlight-a { color: #10b981; font-weight: 700; }
    /* 竞品B 特定样式 */
    .card-b { border-top: 6px solid #ef4444; }
    .card-b .icon-box { background-color: #fef2f2; color: #ef4444; }
    .highlight-b { color: #ef4444; font-weight: 700; }
    /* 我们的策略 特定样式 */
    .card-us { 
        background: #1f2937; 
        color: #fff;
        border-top: 6px solid #3b82f6;
    }
    .card-us .icon-box { background-color: #374151; color: #60a5fa; }
    .card-us .card-title { color: #fff; }
    .card-us .card-desc { color: #d1d5db; }
    /* 图表容器 */
    .chart-container {
        flex: 1;
        width: 100%;
        min-height: 180px;
        border-radius: 12px;
        background-color: #f9fafb;
        padding: 10px;
    }
    /* 决策选项样式 */
    .decision-box {
        flex: 1;
        display: flex;
        flex-direction: column;
        justify-content: center;
        gap: 20px;
    }
    .option {
        background: rgba(255,255,255,0.1);
        padding: 20px;
        border-radius: 12px;
        border-left: 4px solid #60a5fa;
        display: flex;
        justify-content: space-between;
        align-items: center;
    }
    .option h3 { font-size: 18px; margin-bottom: 5px; }
    .option p { font-size: 14px; color: #9ca3af; }
    .meeting-alert {
        margin-top: auto;
        background: #3b82f6;
        color: white;
        padding: 15px;
        border-radius: 10px;
        text-align: center;
        font-weight: 700;
        display: flex;
        align-items: center;
        justify-content: center;
        gap: 10px;
    }
    /* 装饰元素 */
    .bg-decoration {
        position: absolute;
        bottom: 0;
        right: 0;
        font-size: 200px;
        opacity: 0.03;
        pointer-events: none;
        color: #000;
    }
  &lt;/style&gt;
&lt;/head&gt;
&lt;body&gt;
&lt;div class="container"&gt;
    &lt;!-- 头部 --&gt;
    &lt;div class="header"&gt;
        &lt;div class="header-title"&gt;
            &lt;h1&gt;竞品动态分析与应对&lt;/h1&gt;
            &lt;p&gt;市场监测周报 | 2023 Q4&lt;/p&gt;
        &lt;/div&gt;
        &lt;div class="header-tag"&gt;
            &lt;i class="fa-solid fa-triangle-exclamation"&gt;&lt;/i&gt; 需要决策
        &lt;/div&gt;
    &lt;/div&gt;
    &lt;!-- 内容区 --&gt;
    &lt;div class="content"&gt;
        &lt;!-- 竞品A --&gt;
        &lt;div class="card card-a"&gt;
            &lt;div class="card-header"&gt;
                &lt;div class="icon-box"&gt;&lt;i class="fa-solid fa-rocket"&gt;&lt;/i&gt;&lt;/div&gt;
                &lt;div class="card-title"&gt;竞品 A：功能迭代&lt;/div&gt;
            &lt;/div&gt;
            &lt;div class="card-desc"&gt;
                刚刚更新版本，新增&lt;span class="highlight-a"&gt;社区功能&lt;/span&gt;。用户UGC内容激增，日活显著上涨。
            &lt;/div&gt;
            &lt;div id="chartA" class="chart-container"&gt;&lt;/div&gt;
            &lt;i class="fa-solid fa-comments bg-decoration"&gt;&lt;/i&gt;
        &lt;/div&gt;
        &lt;!-- 竞品B --&gt;
        &lt;div class="card card-b"&gt;
            &lt;div class="card-header"&gt;
                &lt;div class="icon-box"&gt;&lt;i class="fa-solid fa-tag"&gt;&lt;/i&gt;&lt;/div&gt;
                &lt;div class="card-title"&gt;竞品 B：价格攻势&lt;/div&gt;
            &lt;/div&gt;
            &lt;div class="card-desc"&gt;
                发起激进&lt;span class="highlight-b"&gt;价格战&lt;/span&gt;，全线产品大幅降价，意图通过低毛利抢占市场份额。
            &lt;/div&gt;
            &lt;div id="chartB" class="chart-container"&gt;&lt;/div&gt;
            &lt;i class="fa-solid fa-percent bg-decoration"&gt;&lt;/i&gt;
        &lt;/div&gt;
        &lt;!-- 我们的策略 --&gt;
        &lt;div class="card card-us"&gt;
            &lt;div class="card-header"&gt;
                &lt;div class="icon-box"&gt;&lt;i class="fa-solid fa-chess-knight"&gt;&lt;/i&gt;&lt;/div&gt;
                &lt;div class="card-title"&gt;战略抉择&lt;/div&gt;
            &lt;/div&gt;
            &lt;div class="card-desc"&gt;
                面对"功能差异化"与"价格竞争"的双重夹击，我们需要明确方向。
            &lt;/div&gt;
            &lt;div class="decision-box"&gt;
                &lt;div class="option"&gt;
                    &lt;div&gt;
                        &lt;h3&gt;选项 1：跟进策略&lt;/h3&gt;
                        &lt;p&gt;开发社区功能 / 匹配价格降幅&lt;/p&gt;
                    &lt;/div&gt;
                    &lt;i class="fa-solid fa-copy" style="opacity: 0.5;"&gt;&lt;/i&gt;
                &lt;/div&gt;
                &lt;div class="option" style="border-left-color: #a855f7;"&gt;
                    &lt;div&gt;
                        &lt;h3&gt;选项 2：坚持差异化&lt;/h3&gt;
                        &lt;p&gt;深耕核心价值，拒绝内卷&lt;/p&gt;
                    &lt;/div&gt;
                    &lt;i class="fa-solid fa-fingerprint" style="opacity: 0.5;"&gt;&lt;/i&gt;
                &lt;/div&gt;
                &lt;div class="meeting-alert"&gt;
                    &lt;i class="fa-solid fa-users-viewfinder"&gt;&lt;/i&gt;
                    建议立即召开研讨会
                &lt;/div&gt;
            &lt;/div&gt;
        &lt;/div&gt;
    &lt;/div&gt;
&lt;/div&gt;
&lt;script src="https://cdnjs.cloudflare.com/ajax/libs/echarts/5.4.3/echarts.min.js"&gt;&lt;/script&gt;
&lt;script&gt;
    // 初始化图表 A - 活跃度趋势
    var chartA = echarts.init(document.getElementById('chartA'));
    var optionA = {
        animation: false, // 禁止动画
        title: {
            text: '竞品A 活跃度趋势',
            left: 'center',
            top: '5%',
            textStyle: { fontSize: 12, color: '#666' }
        },
        grid: { top: '25%', bottom: '10%', left: '10%', right: '10%' },
        xAxis: {
            type: 'category',
            data: ['W1', 'W2', 'W3', 'W4', '更新后'],
            axisLine: { show: false },
            axisTick: { show: false },
            axisLabel: { color: '#999', fontSize: 10 }
        },
        yAxis: {
            type: 'value',
            splitLine: { lineStyle: { type: 'dashed', color: '#eee' } },
            axisLabel: { show: false }
        },
        series: [{
            data: [120, 132, 125, 134, 210],
            type: 'line',
            smooth: true,
            symbol: 'circle',
            symbolSize: 8,
            itemStyle: { color: '#10b981' },
            areaStyle: {
                color: new echarts.graphic.LinearGradient(0, 0, 0, 1, [
                    { offset: 0, color: 'rgba(16, 185, 129, 0.4)' },
                    { offset: 1, color: 'rgba(16, 185, 129, 0.0)' }
                ])
            },
            lineStyle: { width: 3 }
        }]
    };
    chartA.setOption(optionA);
    // 初始化图表 B - 价格对比
    var chartB = echarts.init(document.getElementById('chartB'));
    var optionB = {
        animation: false, // 禁止动画
        title: {
            text: '当前市场价格水平对比',
            left: 'center',
            top: '5%',
            textStyle: { fontSize: 12, color: '#666' }
        },
        grid: { top: '25%', bottom: '10%', left: '10%', right: '10%' },
        xAxis: {
            type: 'category',
            data: ['我方', '竞品B'],
            axisLine: { show: false },
            axisTick: { show: false },
            axisLabel: { color: '#666', fontWeight: 'bold' }
        },
        yAxis: {
            type: 'value',
            show: false
        },
        series: [{
            data: [
                { value: 100, itemStyle: { color: '#d1d5db' } },
                { value: 65, itemStyle: { color: '#ef4444' }, label: { show: true, position: 'top', formatter: '-35%', color: '#ef4444', fontWeight: 'bold' } }
            ],
            type: 'bar',
            barWidth: '40%',
            itemStyle: { borderRadius: [5, 5, 0, 0] }
        }]
    };
    chartB.setOption(optionB);
&lt;/script&gt;
&lt;/body&gt;
&lt;/html&gt;</t>
  </si>
  <si>
    <t>一段关于环保的倡议：节约用水，随手关灯。垃圾分类，从我做起。少用一次性塑料袋，多用布袋。办公用纸双面打印。绿色出行，多坐公交少开车。保护地球，人人有责。</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</si>
  <si>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#f0f4f3;
      color: #333;
    }
    /* 布局容器 */
    .container {
      display: flex;
      width: 100%;
      height: 100%;
    }
    /* 左侧侧边栏 - 视觉焦点 */
    .sidebar {
      width: 380px;
      background: linear-gradient(160deg, #1b5e20 0%, #2e7d32 100%);
      color: white;
      padding: 50px 40px; /* 调整内边距 */
      display: flex;
      flex-direction: column;
      justify-content: space-between;
      position: relative;
      box-shadow: 4px 0 20px rgba(0,0,0,0.1);
      z-index: 2;
      overflow: hidden; /* 修复：防止背景图标溢出撑开页面 */
    }
    .sidebar-content h1 {
      font-size: 48px; /* 微调字体大小 */
      font-weight: 900;
      line-height: 1.2;
      margin-bottom: 16px; /* 微调间距 */
      letter-spacing: 2px;
    }
    .sidebar-content h2 {
      font-size: 24px; /* 微调字体大小 */
      font-weight: 400;
      opacity: 0.9;
      border-left: 4px solid #81c784;
      padding-left: 15px;
    }
    .sidebar-footer {
      font-size: 14px;
      opacity: 0.7;
      line-height: 1.6;
    }
    /* 装饰性背景图标 */
    .bg-icon {
      position: absolute;
      bottom: -50px;
      right: -50px;
      font-size: 300px;
      opacity: 0.1;
      color: white;
      transform: rotate(-15deg);
      pointer-events: none; /* 防止干扰交互 */
    }
    /* 右侧内容区 */
    .main-content {
      flex: 1;
      padding: 40px 50px; /* 减少内边距以适应高度 */
      display: flex;
      flex-direction: column;
      justify-content: center;
      background-image: radial-gradient(circle at 100% 0%, #e8f5e9 0%, transparent 30%);
      position: relative; /* 修复：为绝对定位元素提供基准 */
      overflow: hidden; /* 修复：防止装饰元素溢出 */
    }
    /* 网格布局 */
    .grid {
      display: grid;
      grid-template-columns: repeat(3, 1fr);
      grid-template-rows: repeat(2, 1fr);
      gap: 24px; /* 减少间距 */
      height: 100%;
    }
    /* 卡片样式 */
    .card {
      background: white;
      border-radius: 16px;
      padding: 24px 20px; /* 减少内边距 */
      box-shadow: 0 10px 30px rgba(0,0,0,0.04);
      display: flex;
      flex-direction: column;
      align-items: flex-start;
      justify-content: center;
      position: relative;
      border-top: 4px solid transparent;
    }
    /* 为不同卡片设置顶部强调色 */
    .card:nth-child(1) { border-top-color: #0288d1; }
    .card:nth-child(2) { border-top-color: #43a047; }
    .card:nth-child(3) { border-top-color: #fbc02d; }
    .card:nth-child(4) { border-top-color: #5d4037; }
    .card:nth-child(5) { border-top-color: #00897b; grid-column: span 2; flex-direction: row; align-items: center; justify-content: flex-start; gap: 24px;}
    .icon-box {
      width: 60px; /* 微调尺寸 */
      height: 60px;
      border-radius: 12px;
      display: flex;
      align-items: center;
      justify-content: center;
      font-size: 26px;
      margin-bottom: 16px; /* 减少间距 */
      flex-shrink: 0;
    }
    /* 图标颜色背景 */
    .card:nth-child(1) .icon-box { background: #e1f5fe; color: #0288d1; }
    .card:nth-child(2) .icon-box { background: #e8f5e9; color: #2e7d32; }
    .card:nth-child(3) .icon-box { background: #fffde7; color: #fbc02d; }
    .card:nth-child(4) .icon-box { background: #efebe9; color: #5d4037; }
    .card:nth-child(5) .icon-box { background: #e0f2f1; color: #00897b; margin-bottom: 0; width: 72px; height: 72px; font-size: 32px;}
    .card-title {
      font-size: 18px; /* 微调字体 */
      font-weight: 700;
      margin-bottom: 8px;
      color: #2c3e50;
    }
    .card-text {
      font-size: 14px; /* 微调字体 */
      color: #666;
      line-height: 1.5;
    }
    /* 第五个卡片（横向）的特殊样式 */
    .card:nth-child(5) .content-box {
      flex: 1;
    }
    /* 装饰元素 */
    .leaf-deco {
      position: absolute;
      top: 20px;
      right: 20px;
      font-size: 140px;
      color: #43a047;
      opacity: 0.03;
      z-index: 0;
      pointer-events: none;
    }
  &lt;/style&gt;
&lt;/head&gt;
&lt;body&gt;
  &lt;div class="container"&gt;
    &lt;!-- 左侧栏 --&gt;
    &lt;aside class="sidebar"&gt;
      &lt;div class="sidebar-content"&gt;
        &lt;h1&gt;环保&lt;br&gt;倡议书&lt;/h1&gt;
        &lt;h2&gt;保护地球&lt;br&gt;人人有责&lt;/h2&gt;
      &lt;/div&gt;
      &lt;div class="sidebar-footer"&gt;
        &lt;p&gt;让我们携手行动&lt;br&gt;共建绿色美好家园&lt;/p&gt;
      &lt;/div&gt;
      &lt;!-- 背景大图标 --&gt;
      &lt;i class="fa-solid fa-earth-asia bg-icon"&gt;&lt;/i&gt;
    &lt;/aside&gt;
    &lt;!-- 右侧主要内容 --&gt;
    &lt;main class="main-content"&gt;
      &lt;i class="fa-solid fa-leaf leaf-deco"&gt;&lt;/i&gt;
      &lt;div class="grid"&gt;
        &lt;!-- 卡片 1 --&gt;
        &lt;div class="card"&gt;
          &lt;div class="icon-box"&gt;
            &lt;i class="fa-solid fa-faucet-drip"&gt;&lt;/i&gt;
          &lt;/div&gt;
          &lt;h3 class="card-title"&gt;节能减排&lt;/h3&gt;
          &lt;p class="card-text"&gt;节约用水，随手关灯。&lt;br&gt;珍惜每一度电、每一滴水。&lt;/p&gt;
        &lt;/div&gt;
        &lt;!-- 卡片 2 --&gt;
        &lt;div class="card"&gt;
          &lt;div class="icon-box"&gt;
            &lt;i class="fa-solid fa-recycle"&gt;&lt;/i&gt;
          &lt;/div&gt;
          &lt;h3 class="card-title"&gt;垃圾分类&lt;/h3&gt;
          &lt;p class="card-text"&gt;垃圾分类，从我做起。&lt;br&gt;让资源循环再生。&lt;/p&gt;
        &lt;/div&gt;
        &lt;!-- 卡片 3 --&gt;
        &lt;div class="card"&gt;
          &lt;div class="icon-box"&gt;
            &lt;i class="fa-solid fa-bag-shopping"&gt;&lt;/i&gt;
          &lt;/div&gt;
          &lt;h3 class="card-title"&gt;拒绝塑料&lt;/h3&gt;
          &lt;p class="card-text"&gt;少用一次性塑料袋，&lt;br&gt;多用环保布袋购物。&lt;/p&gt;
        &lt;/div&gt;
        &lt;!-- 卡片 4 --&gt;
        &lt;div class="card"&gt;
          &lt;div class="icon-box"&gt;
            &lt;i class="fa-solid fa-print"&gt;&lt;/i&gt;
          &lt;/div&gt;
          &lt;h3 class="card-title"&gt;绿色办公&lt;/h3&gt;
          &lt;p class="card-text"&gt;办公用纸双面打印，&lt;br&gt;推行无纸化办公。&lt;/p&gt;
        &lt;/div&gt;
        &lt;!-- 卡片 5 (横跨两列) --&gt;
        &lt;div class="card"&gt;
          &lt;div class="icon-box"&gt;
            &lt;i class="fa-solid fa-bus"&gt;&lt;/i&gt;
          &lt;/div&gt;
          &lt;div class="content-box"&gt;
            &lt;h3 class="card-title"&gt;低碳出行&lt;/h3&gt;
            &lt;p class="card-text"&gt;绿色出行，多坐公交少开车。减少碳排放，享受健康生活方式。&lt;/p&gt;
          &lt;/div&gt;
        &lt;/div&gt;
      &lt;/div&gt;
    &lt;/main&gt;
  &lt;/div&gt;
&lt;/body&gt;
&lt;/html&gt;</t>
  </si>
  <si>
    <t>关于阅读的分享：最近读了一本好书，讲的是时间管理。书里说要利用好碎片时间，比如排队的时候。还要学会拒绝，不要把时间浪费在无意义的事情上。推荐大家也去读一读。</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</si>
  <si>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&lt;script src="https://cdnjs.cloudflare.com/ajax/libs/echarts/5.4.3/echarts.min.js"&gt;&lt;/script&gt;
  &lt;style&gt;
    * { margin: 0; padding: 0; box-sizing: border-box; }
    html, body { 
      width: 1280px; 
      height: 720px; 
      overflow: hidden; 
      font-family: 'Noto Sans SC', sans-serif; 
      background-color: #F0F4F8;
      color: #333;
    }
    /* Layout Grid */
    .container {
      display: grid;
      grid-template-columns: 480px 1fr;
      height: 100%;
    }
    /* Left Sidebar */
    .sidebar {
      background: linear-gradient(135deg, #0f4c3a 0%, #146c53 100%);
      color: white;
      padding: 80px 60px;
      display: flex;
      flex-direction: column;
      justify-content: space-between;
      position: relative;
      overflow: hidden;
    }
    .sidebar::before {
      content: '';
      position: absolute;
      top: -50px;
      left: -50px;
      width: 300px;
      height: 300px;
      background: rgba(255, 255, 255, 0.05);
      border-radius: 50%;
    }
    .sidebar::after {
      content: '';
      position: absolute;
      bottom: -100px;
      right: -50px;
      width: 400px;
      height: 400px;
      background: rgba(255, 255, 255, 0.03);
      border-radius: 50%;
    }
    .brand {
      font-size: 24px;
      font-weight: 500;
      opacity: 0.8;
      display: flex;
      align-items: center;
      gap: 12px;
    }
    .main-title {
      font-size: 64px;
      font-weight: 900;
      line-height: 1.2;
      margin-bottom: 24px;
      position: relative;
      z-index: 1;
    }
    .subtitle {
      font-size: 24px;
      font-weight: 400;
      opacity: 0.9;
      line-height: 1.6;
      border-left: 4px solid #eab308;
      padding-left: 20px;
    }
    .book-cover-abstract {
      margin-top: auto;
      background: rgba(255,255,255,0.1);
      backdrop-filter: blur(10px);
      padding: 30px;
      border-radius: 20px;
      border: 1px solid rgba(255,255,255,0.2);
      display: flex;
      align-items: center;
      gap: 20px;
    }
    .book-icon-large {
      font-size: 48px;
      color: #eab308;
    }
    .book-text h3 {
      font-size: 20px;
      margin-bottom: 5px;
    }
    .book-text p {
      font-size: 14px;
      opacity: 0.8;
    }
    /* Right Content */
    .content {
      padding: 60px 80px;
      display: flex;
      flex-direction: column;
      justify-content: center;
      gap: 40px;
    }
    .section-header {
      display: flex;
      align-items: center;
      gap: 15px;
      margin-bottom: 10px;
    }
    .section-header h2 {
      font-size: 32px;
      color: #1f2937;
      font-weight: 700;
    }
    .card {
      background: white;
      border-radius: 24px;
      padding: 35px;
      box-shadow: 0 10px 30px rgba(0,0,0,0.04);
      display: flex;
      align-items: flex-start;
      gap: 25px;
      border-left: 8px solid transparent;
    }
    .card.primary {
      border-left-color: #146c53;
    }
    .card.accent {
      border-left-color: #eab308;
    }
    .icon-box {
      width: 64px;
      height: 64px;
      border-radius: 16px;
      display: flex;
      align-items: center;
      justify-content: center;
      font-size: 28px;
      flex-shrink: 0;
    }
    .primary .icon-box {
      background: #e6fcf5;
      color: #0ca678;
    }
    .accent .icon-box {
      background: #fef9c3;
      color: #ca8a04;
    }
    .card-content h3 {
      font-size: 24px;
      margin-bottom: 12px;
      color: #111;
    }
    .card-content p {
      font-size: 18px;
      color: #555;
      line-height: 1.6;
    }
    /* Chart Section */
    .chart-container {
      display: flex;
      gap: 30px;
      align-items: center;
      margin-top: 20px;
      background: white;
      padding: 20px 30px;
      border-radius: 24px;
      box-shadow: 0 4px 20px rgba(0,0,0,0.03);
    }
    .chart-text {
      flex: 1;
    }
    .chart-text h4 {
      font-size: 20px;
      color: #333;
      margin-bottom: 8px;
    }
    .chart-text p {
      font-size: 14px;
      color: #666;
    }
    #timeChart {
      width: 300px;
      height: 140px;
    }
    .quote-badge {
      display: inline-block;
      background: #1f2937;
      color: white;
      padding: 6px 12px;
      border-radius: 6px;
      font-size: 12px;
      font-weight: 700;
      margin-bottom: 10px;
      text-transform: uppercase;
      letter-spacing: 1px;
    }
  &lt;/style&gt;
&lt;/head&gt;
&lt;body&gt;
&lt;div class="container"&gt;
  &lt;!-- Left Sidebar --&gt;
  &lt;aside class="sidebar"&gt;
    &lt;div&gt;
      &lt;div class="brand"&gt;
        &lt;i class="fa-solid fa-book-open-reader"&gt;&lt;/i&gt;
        &lt;span&gt;读书分享会&lt;/span&gt;
      &lt;/div&gt;
      &lt;div style="margin-top: 100px;"&gt;
        &lt;h1 class="main-title"&gt;掌控时间&lt;br&gt;重塑生活&lt;/h1&gt;
        &lt;p class="subtitle"&gt;
          在这个快节奏的时代，&lt;br&gt;
          如何通过阅读找回内心的秩序？
        &lt;/p&gt;
      &lt;/div&gt;
    &lt;/div&gt;
    &lt;div class="book-cover-abstract"&gt;
      &lt;i class="fa-solid fa-bookmark book-icon-large"&gt;&lt;/i&gt;
      &lt;div class="book-text"&gt;
        &lt;h3&gt;本期推荐书籍&lt;/h3&gt;
        &lt;p&gt;关于时间管理与自我效能的深度探索&lt;/p&gt;
      &lt;/div&gt;
    &lt;/div&gt;
  &lt;/aside&gt;
  &lt;!-- Right Content --&gt;
  &lt;main class="content"&gt;
    &lt;div class="section-header"&gt;
      &lt;i class="fa-solid fa-star" style="color: #eab308;"&gt;&lt;/i&gt;
      &lt;h2&gt;核心观点解析&lt;/h2&gt;
    &lt;/div&gt;
    &lt;!-- Card 1: Fragmented Time --&gt;
    &lt;div class="card primary"&gt;
      &lt;div class="icon-box"&gt;
        &lt;i class="fa-solid fa-hourglass-half"&gt;&lt;/i&gt;
      &lt;/div&gt;
      &lt;div class="card-content"&gt;
        &lt;h3&gt;利用碎片时间&lt;/h3&gt;
        &lt;p&gt;排队、通勤、等待... 这些看似微不足道的间隙，其实是巨大的宝藏。将大块任务拆解，填入这些缝隙中。&lt;/p&gt;
      &lt;/div&gt;
    &lt;/div&gt;
    &lt;!-- Card 2: Learn to Refuse --&gt;
    &lt;div class="card accent"&gt;
      &lt;div class="icon-box"&gt;
        &lt;i class="fa-solid fa-ban"&gt;&lt;/i&gt;
      &lt;/div&gt;
      &lt;div class="card-content"&gt;
        &lt;h3&gt;学会果断拒绝&lt;/h3&gt;
        &lt;p&gt;不要做“老好人”。把时间浪费在无意义的琐事上，就是对重要目标的背叛。专注核心，勇敢说不。&lt;/p&gt;
      &lt;/div&gt;
    &lt;/div&gt;
    &lt;!-- Visualization Area --&gt;
    &lt;div class="chart-container"&gt;
      &lt;div class="chart-text"&gt;
        &lt;span class="quote-badge"&gt;数据洞察&lt;/span&gt;
        &lt;h4&gt;时间去哪了？&lt;/h4&gt;
        &lt;p&gt;书中分析显示，普通人每天约有 30% 的时间被无意识浪费。通过管理，可将这部分转化为自我提升。&lt;/p&gt;
      &lt;/div&gt;
      &lt;div id="timeChart"&gt;&lt;/div&gt;
    &lt;/div&gt;
  &lt;/main&gt;
&lt;/div&gt;
&lt;script&gt;
  // Initialize ECharts
  var chartDom = document.getElementById('timeChart');
  var myChart = echarts.init(chartDom);
  var option;
  option = {
    animation: false, // Strictly disable animation
    tooltip: {
      trigger: 'item'
    },
    legend: {
      top: 'middle',
      left: 'right',
      orient: 'vertical',
      icon: 'circle',
      textStyle: {
        fontSize: 12,
        color: '#666'
      }
    },
    series: [
      {
        name: '时间分配',
        type: 'pie',
        radius: ['40%', '70%'],
        center: ['35%', '50%'],
        avoidLabelOverlap: false,
        itemStyle: {
          borderRadius: 5,
          borderColor: '#fff',
          borderWidth: 2
        },
        label: {
          show: false,
          position: 'center'
        },
        emphasis: {
          label: {
            show: true,
            fontSize: 14,
            fontWeight: 'bold'
          }
        },
        labelLine: {
          show: false
        },
        data: [
          { value: 30, name: '碎片利用', itemStyle: { color: '#0ca678' } },
          { value: 40, name: '深度工作', itemStyle: { color: '#146c53' } },
          { value: 30, name: '无意义消耗', itemStyle: { color: '#eab308' } }
        ]
      }
    ]
  };
  option &amp;&amp; myChart.setOption(option);
&lt;/script&gt;
&lt;/body&gt;
&lt;/html&gt;</t>
  </si>
  <si>
    <t>一段杂乱的待办事项：买打印纸，修咖啡机，给客户发邮件，预定会议室，写周报，报销差旅费，面试实习生，更新系统补丁，打扫桌面，给绿植浇水。</t>
  </si>
  <si>
    <t>&lt;!DOCTYPE html&gt;
&lt;html lang="zh-CN"&gt;
&lt;head&gt;
  &lt;meta charset="UTF-8"&gt;
  &lt;meta name="viewport" content="width=1280, height=720"&gt;
  &lt;link rel="stylesheet" href="https://cdnjs.cloudflare.com/ajax/libs/font-awesome/6.5.1/css/all.min.css"&gt;
  &lt;link href="https://fonts.googleapis.com/css2?family=Noto+Sans+SC:wght@400;500;700&amp;display=swap" rel="stylesheet"&gt;
  &lt;script src="https://cdnjs.cloudflare.com/ajax/libs/echarts/5.4.3/echarts.min.js"&gt;&lt;/script&gt;
  &lt;style&gt;
    * { margin: 0; padding: 0; box-sizing: border-box; }
    html, body { 
      width: 1280px; 
      height: 720px; 
      overflow: hidden; 
      font-family: 'Noto Sans SC', sans-serif; 
      background-color: #F0F2F5;
      color: #333;
    }
    /* 布局容器 - 调整 padding 和 grid 尺寸以适应 1280px */
    .container {
      display: grid;
      /* 宽度计算: 790 + 30(gap) + 380 + 40*2(padding) = 1280 */
      grid-template-columns: 790px 380px; 
      grid-template-rows: auto 1fr;
      gap: 30px;
      padding: 30px 40px;
      height: 100%;
    }
    /* 头部区域 */
    .header {
      grid-column: 1 / -1;
      display: flex;
      justify-content: space-between;
      align-items: center;
      border-bottom: 2px solid #E0E0E0;
      padding-bottom: 15px; /* 减少 padding */
      height: 85px; /* 固定高度确保布局稳定 */
    }
    .title-group h1 {
      font-size: 32px; /* 稍微减小字体 */
      font-weight: 700;
      color: #2C3E50;
      margin-bottom: 4px;
    }
    .title-group p {
      font-size: 16px;
      color: #7F8C8D;
    }
    .date-badge {
      background: #fff;
      padding: 8px 16px;
      border-radius: 8px;
      box-shadow: 0 2px 10px rgba(0,0,0,0.05);
      font-weight: 500;
      color: #2C3E50;
      display: flex;
      align-items: center;
      gap: 10px;
      font-size: 14px;
    }
    /* 任务列表区域 */
    .task-area {
      display: grid;
      grid-template-columns: 1fr 1fr;
      gap: 20px; /* 减少间距 */
      height: 100%;
      overflow: hidden;
    }
    .card {
      background: white;
      border-radius: 16px;
      padding: 20px; /* 减少内边距 */
      box-shadow: 0 4px 20px rgba(0,0,0,0.03);
      display: flex;
      flex-direction: column;
      height: 100%;
      position: relative;
      overflow: hidden;
    }
    .card::before {
      content: '';
      position: absolute;
      top: 0;
      left: 0;
      width: 100%;
      height: 6px;
    }
    .card-urgent::before { background: #E74C3C; }
    .card-routine::before { background: #F39C12; }
    .card-admin::before { background: #27AE60; }
    .card-header {
      display: flex;
      justify-content: space-between;
      align-items: center;
      margin-bottom: 15px; /* 减少间距 */
    }
    .card-title {
      font-size: 18px; /* 调整字体 */
      font-weight: 700;
      color: #2C3E50;
    }
    .card-icon {
      width: 32px;
      height: 32px;
      border-radius: 8px;
      display: flex;
      align-items: center;
      justify-content: center;
      font-size: 16px;
    }
    .bg-urgent { background: #FDEDEC; color: #E74C3C; }
    .bg-routine { background: #FEF5E7; color: #F39C12; }
    .bg-admin { background: #EAFAF1; color: #27AE60; }
    .task-list {
      list-style: none;
      overflow-y: auto; /* 允许内部滚动以防万一 */
    }
    .task-item {
      display: flex;
      align-items: center;
      padding: 10px 0; /* 减少内边距 */
      border-bottom: 1px solid #F5F5F5;
      font-size: 15px;
      color: #555;
    }
    .task-item:last-child {
      border-bottom: none;
    }
    .task-item i {
      margin-right: 10px;
      width: 20px;
      text-align: center;
      color: #95A5A6;
    }
    /* 右侧概览区域 */
    .dashboard-area {
      display: flex;
      flex-direction: column;
      gap: 20px;
      height: 100%;
      overflow: hidden;
    }
    .stats-card {
      background: white;
      border-radius: 16px;
      padding: 20px;
      box-shadow: 0 4px 20px rgba(0,0,0,0.03);
      flex: 1;
      display: flex;
      flex-direction: column;
      overflow: hidden;
    }
    .chart-container {
      flex: 1;
      width: 100%;
      min-height: 0; /* 允许 flex item 缩小 */
    }
    .summary-box {
      background: #2C3E50;
      border-radius: 12px;
      padding: 15px;
      color: white;
      margin-top: 15px;
      flex-shrink: 0; /* 防止被压缩 */
    }
    .summary-row {
      display: flex;
      justify-content: space-between;
      margin-bottom: 8px;
      font-size: 14px;
      opacity: 0.9;
    }
    .summary-row:last-child { margin-bottom: 0; }
    .summary-val { font-weight: 700; }
    /* 装饰元素 */
    .priority-tag {
      font-size: 12px;
      padding: 2px 6px;
      border-radius: 4px;
      margin-left: auto;
      font-weight: 500;
    }
    .tag-high { background: #FDEDEC; color: #E74C3C; }
    .tag-med { background: #FEF5E7; color: #F39C12; }
    .tag-low { background: #EAFAF1; color: #27AE60; }
  &lt;/style&gt;
&lt;/head&gt;
&lt;body&gt;
  &lt;div class="container"&gt;
    &lt;!-- 头部 --&gt;
    &lt;div class="header"&gt;
      &lt;div class="title-group"&gt;
        &lt;h1&gt;&lt;i class="fa-solid fa-clipboard-check" style="color: #2C3E50; margin-right: 12px;"&gt;&lt;/i&gt;待办事项清单&lt;/h1&gt;
        &lt;p&gt;Task Management Dashboard&lt;/p&gt;
      &lt;/div&gt;
      &lt;div class="date-badge"&gt;
        &lt;i class="fa-regular fa-calendar"&gt;&lt;/i&gt;
        &lt;span&gt;2023年10月24日 · 星期二&lt;/span&gt;
      &lt;/div&gt;
    &lt;/div&gt;
    &lt;!-- 左侧任务列表 --&gt;
    &lt;div class="task-area"&gt;
      &lt;!-- 核心业务 --&gt;
      &lt;div class="card card-urgent" style="grid-row: span 2;"&gt;
        &lt;div class="card-header"&gt;
          &lt;span class="card-title"&gt;核心业务&lt;/span&gt;
          &lt;div class="card-icon bg-urgent"&gt;&lt;i class="fa-solid fa-briefcase"&gt;&lt;/i&gt;&lt;/div&gt;
        &lt;/div&gt;
        &lt;ul class="task-list"&gt;
          &lt;li class="task-item"&gt;
            &lt;i class="fa-solid fa-envelope"&gt;&lt;/i&gt; 给客户发邮件
            &lt;span class="priority-tag tag-high"&gt;P0&lt;/span&gt;
          &lt;/li&gt;
          &lt;li class="task-item"&gt;
            &lt;i class="fa-solid fa-file-pen"&gt;&lt;/i&gt; 写周报
            &lt;span class="priority-tag tag-high"&gt;P0&lt;/span&gt;
          &lt;/li&gt;
          &lt;li class="task-item"&gt;
            &lt;i class="fa-solid fa-users-viewfinder"&gt;&lt;/i&gt; 面试实习生
            &lt;span class="priority-tag tag-med"&gt;P1&lt;/span&gt;
          &lt;/li&gt;
          &lt;li class="task-item"&gt;
            &lt;i class="fa-solid fa-calendar-check"&gt;&lt;/i&gt; 预定会议室
            &lt;span class="priority-tag tag-med"&gt;P1&lt;/span&gt;
          &lt;/li&gt;
        &lt;/ul&gt;
      &lt;/div&gt;
      &lt;!-- 行政后勤 --&gt;
      &lt;div class="card card-routine"&gt;
        &lt;div class="card-header"&gt;
          &lt;span class="card-title"&gt;行政后勤&lt;/span&gt;
          &lt;div class="card-icon bg-routine"&gt;&lt;i class="fa-solid fa-box-open"&gt;&lt;/i&gt;&lt;/div&gt;
        &lt;/div&gt;
        &lt;ul class="task-list"&gt;
          &lt;li class="task-item"&gt;&lt;i class="fa-solid fa-print"&gt;&lt;/i&gt; 买打印纸&lt;/li&gt;
          &lt;li class="task-item"&gt;&lt;i class="fa-solid fa-receipt"&gt;&lt;/i&gt; 报销差旅费&lt;/li&gt;
          &lt;li class="task-item"&gt;&lt;i class="fa-solid fa-screwdriver-wrench"&gt;&lt;/i&gt; 修咖啡机&lt;/li&gt;
        &lt;/ul&gt;
      &lt;/div&gt;
      &lt;!-- 杂项维护 --&gt;
      &lt;div class="card card-admin"&gt;
        &lt;div class="card-header"&gt;
          &lt;span class="card-title"&gt;环境与维护&lt;/span&gt;
          &lt;div class="card-icon bg-admin"&gt;&lt;i class="fa-solid fa-seedling"&gt;&lt;/i&gt;&lt;/div&gt;
        &lt;/div&gt;
        &lt;ul class="task-list"&gt;
          &lt;li class="task-item"&gt;&lt;i class="fa-solid fa-shield-halved"&gt;&lt;/i&gt; 更新系统补丁&lt;/li&gt;
          &lt;li class="task-item"&gt;&lt;i class="fa-solid fa-broom"&gt;&lt;/i&gt; 打扫桌面&lt;/li&gt;
          &lt;li class="task-item"&gt;&lt;i class="fa-solid fa-whiskey-glass"&gt;&lt;/i&gt; 给绿植浇水&lt;/li&gt;
        &lt;/ul&gt;
      &lt;/div&gt;
    &lt;/div&gt;
    &lt;!-- 右侧图表概览 --&gt;
    &lt;div class="dashboard-area"&gt;
      &lt;div class="stats-card"&gt;
        &lt;div class="card-header"&gt;
          &lt;span class="card-title"&gt;任务分布&lt;/span&gt;
          &lt;div class="card-icon" style="background: #F0F2F5; color: #555;"&gt;&lt;i class="fa-solid fa-chart-pie"&gt;&lt;/i&gt;&lt;/div&gt;
        &lt;/div&gt;
        &lt;div id="taskChart" class="chart-container"&gt;&lt;/div&gt;
        &lt;div class="summary-box"&gt;
          &lt;div class="summary-row"&gt;
            &lt;span&gt;总任务数&lt;/span&gt;
            &lt;span class="summary-val"&gt;10 项&lt;/span&gt;
          &lt;/div&gt;
          &lt;div class="summary-row"&gt;
            &lt;span&gt;预计耗时&lt;/span&gt;
            &lt;span class="summary-val"&gt;4.5 小时&lt;/span&gt;
          &lt;/div&gt;
          &lt;div class="summary-row" style="margin-top: 8px; padding-top: 8px; border-top: 1px solid rgba(255,255,255,0.2);"&gt;
            &lt;span&gt;完成进度&lt;/span&gt;
            &lt;span class="summary-val"&gt;0%&lt;/span&gt;
          &lt;/div&gt;
        &lt;/div&gt;
      &lt;/div&gt;
    &lt;/div&gt;
  &lt;/div&gt;
  &lt;script&gt;
    // 初始化 ECharts 图表
    var chartDom = document.getElementById('taskChart');
    var myChart = echarts.init(chartDom);
    var option;
    option = {
      animation: false, // 严格禁止动画
      tooltip: {
        trigger: 'item'
      },
      legend: {
        bottom: '0%',
        left: 'center',
        itemWidth: 10,
        itemHeight: 10,
        textStyle: {
          color: '#666',
          fontSize: 12
        }
      },
      series: [
        {
          name: '任务类型',
          type: 'pie',
          radius: ['40%', '65%'], // 稍微减小半径以适应高度
          center: ['50%', '45%'],
          avoidLabelOverlap: false,
          itemStyle: {
            borderRadius: 5,
            borderColor: '#fff',
            borderWidth: 2
          },
          label: {
            show: false,
            position: 'center'
          },
          emphasis: {
            label: {
              show: true,
              fontSize: 20,
              fontWeight: 'bold',
              color: '#333'
            },
            scale: false // 禁用交互缩放
          },
          labelLine: {
            show: false
          },
          data: [
            { value: 4, name: '核心业务', itemStyle: { color: '#E74C3C' } },
            { value: 3, name: '行政后勤', itemStyle: { color: '#F39C12' } },
            { value: 3, name: '环境维护', itemStyle: { color: '#27AE60' } }
          ]
        }
      ]
    };
    option &amp;&amp; myChart.setOption(option);
    // 确保图表在容器大小变化时自适应
    window.addEventListener('resize', function() {
      myChart.resize();
    });
  &lt;/script&gt;
&lt;/body&gt;
&lt;/html&gt;</t>
  </si>
  <si>
    <t>关于创新的随想：创新不是无中生有，而是旧元素的重新组合。要敢于尝试，不怕失败。要保持好奇心，多观察生活。很多伟大的发明都是在不经意间产生的。我们也要有这种精神。</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</si>
  <si>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布局容器 */
    .container {
        display: flex;
        width: 100%;
        height: 100%;
    }
    /* 左侧标题区 */
    .sidebar {
        width: 35%;
        background: linear-gradient(160deg, #0f766e 0%, #115e59 100%);
        padding: 80px 60px;
        display: flex;
        flex-direction: column;
        justify-content: space-between;
        position: relative;
        color: white;
        box-shadow: 10px 0 30px rgba(0,0,0,0.1);
        z-index: 2;
    }
    /* 装饰背景图标 */
    .bg-icon {
        position: absolute;
        bottom: -50px;
        right: -50px;
        font-size: 400px;
        color: rgba(255, 255, 255, 0.05);
        z-index: 1;
        transform: rotate(-15deg);
    }
    .title-group {
        position: relative;
        z-index: 3;
    }
    h1 {
        font-size: 72px;
        font-weight: 900;
        line-height: 1.2;
        margin-bottom: 20px;
        letter-spacing: -2px;
    }
    .subtitle {
        font-size: 24px;
        font-weight: 400;
        opacity: 0.8;
        letter-spacing: 1px;
        text-transform: uppercase;
        border-left: 4px solid #2dd4bf;
        padding-left: 20px;
    }
    .footer-quote {
        position: relative;
        z-index: 3;
        font-size: 20px;
        line-height: 1.6;
        background: rgba(255, 255, 255, 0.1);
        padding: 30px;
        border-radius: 16px;
        backdrop-filter: blur(10px);
        border: 1px solid rgba(255, 255, 255, 0.2);
    }
    .footer-quote i {
        color: #2dd4bf;
        margin-right: 10px;
    }
    /* 右侧内容区 */
    .content {
        width: 65%;
        padding: 60px 80px;
        display: flex;
        flex-direction: column;
        justify-content: center;
    }
    /* 卡片网格 */
    .grid {
        display: grid;
        grid-template-columns: 1fr 1fr;
        grid-template-rows: 1fr 1fr;
        gap: 40px;
        height: 100%;
    }
    .card {
        background: white;
        border-radius: 20px;
        padding: 40px 30px;
        box-shadow: 0 10px 25px rgba(0,0,0,0.04);
        display: flex;
        flex-direction: column;
        align-items: flex-start;
        border-top: 6px solid transparent;
        position: relative;
    }
    /* 不同卡片的顶部颜色条 */
    .card:nth-child(1) { border-top-color: #0d9488; }
    .card:nth-child(2) { border-top-color: #d97706; }
    .card:nth-child(3) { border-top-color: #0284c7; }
    .card:nth-child(4) { border-top-color: #be185d; }
    .icon-box {
        width: 60px;
        height: 60px;
        border-radius: 12px;
        display: flex;
        align-items: center;
        justify-content: center;
        font-size: 28px;
        margin-bottom: 20px;
    }
    /* 图标背景色 */
    .card:nth-child(1) .icon-box { background: #ccfbf1; color: #0f766e; }
    .card:nth-child(2) .icon-box { background: #fef3c7; color: #b45309; }
    .card:nth-child(3) .icon-box { background: #e0f2fe; color: #0369a1; }
    .card:nth-child(4) .icon-box { background: #fce7f3; color: #be185d; }
    .card h2 {
        font-size: 24px;
        font-weight: 700;
        margin-bottom: 15px;
        color: #1f2937;
    }
    .card p {
        font-size: 18px;
        color: #6b7280;
        line-height: 1.6;
        text-align: justify;
    }
    /* 装饰元素 */
    .decoration-circle {
        position: absolute;
        top: -100px;
        right: -100px;
        width: 300px;
        height: 300px;
        background: radial-gradient(circle, rgba(13, 148, 136, 0.05) 0%, rgba(255,255,255,0) 70%);
        border-radius: 50%;
        pointer-events: none;
    }
  &lt;/style&gt;
&lt;/head&gt;
&lt;body&gt;
&lt;div class="container"&gt;
    &lt;!-- 左侧栏 --&gt;
    &lt;div class="sidebar"&gt;
        &lt;i class="fa-solid fa-lightbulb bg-icon"&gt;&lt;/i&gt;
        &lt;div class="title-group"&gt;
            &lt;h1&gt;关于&lt;br&gt;创新的&lt;br&gt;随想&lt;/h1&gt;
            &lt;div class="subtitle"&gt;Thoughts on Innovation&lt;/div&gt;
        &lt;/div&gt;
        &lt;div class="footer-quote"&gt;
            &lt;p&gt;&lt;i class="fa-solid fa-quote-left"&gt;&lt;/i&gt; 我们也要有这种精神，在日常生活中保持敏锐，勇于探索未知的领域。&lt;/p&gt;
        &lt;/div&gt;
    &lt;/div&gt;
    &lt;!-- 右侧内容 --&gt;
    &lt;div class="content"&gt;
        &lt;div class="decoration-circle"&gt;&lt;/div&gt;
        &lt;div class="grid"&gt;
            &lt;!-- 卡片 1 --&gt;
            &lt;div class="card"&gt;
                &lt;div class="icon-box"&gt;
                    &lt;i class="fa-solid fa-cubes-stacked"&gt;&lt;/i&gt;
                &lt;/div&gt;
                &lt;h2&gt;旧元素重组&lt;/h2&gt;
                &lt;p&gt;创新往往不是无中生有，而是将已有的旧元素进行重新组合与连接，发现新的价值。&lt;/p&gt;
            &lt;/div&gt;
            &lt;!-- 卡片 2 --&gt;
            &lt;div class="card"&gt;
                &lt;div class="icon-box"&gt;
                    &lt;i class="fa-solid fa-rocket"&gt;&lt;/i&gt;
                &lt;/div&gt;
                &lt;h2&gt;勇于试错&lt;/h2&gt;
                &lt;p&gt;要敢于尝试，不要害怕失败。每一次失败都是通往成功路径上的一次宝贵探索。&lt;/p&gt;
            &lt;/div&gt;
            &lt;!-- 卡片 3 --&gt;
            &lt;div class="card"&gt;
                &lt;div class="icon-box"&gt;
                    &lt;i class="fa-solid fa-eye"&gt;&lt;/i&gt;
                &lt;/div&gt;
                &lt;h2&gt;保持好奇心&lt;/h2&gt;
                &lt;p&gt;多观察生活，对周围的世界保持敏感和好奇。问题往往隐藏在习以为常的细节中。&lt;/p&gt;
            &lt;/div&gt;
            &lt;!-- 卡片 4 --&gt;
            &lt;div class="card"&gt;
                &lt;div class="icon-box"&gt;
                    &lt;i class="fa-solid fa-wand-magic-sparkles"&gt;&lt;/i&gt;
                &lt;/div&gt;
                &lt;h2&gt;意外之喜&lt;/h2&gt;
                &lt;p&gt;很多伟大的发明都是在不经意间产生的。保持开放的心态，捕捉那些偶然的灵感。&lt;/p&gt;
            &lt;/div&gt;
        &lt;/div&gt;
    &lt;/div&gt;
&lt;/div&gt;
&lt;/body&gt;
&lt;/html&gt;</t>
  </si>
  <si>
    <t>一段关于沟通技巧的笔记：倾听比表达更重要。要看着对方的眼睛，给予反馈。不要打断别人说话。要注意语气和肢体语言。换位思考，理解对方的立场。沟通的目的是解决问题，不是争输赢。</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</si>
  <si>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#F5F7FA;
      color: #2D3748;
    }
    /* 布局容器 */
    .container {
      display: grid;
      grid-template-columns: 360px 1fr;
      height: 100%;
    }
    /* 左侧侧边栏 */
    .sidebar {
      background: linear-gradient(160deg, #2C7A7B 0%, #234E52 100%);
      color: white;
      padding: 60px 40px;
      display: flex;
      flex-direction: column;
      justify-content: space-between;
      position: relative;
      box-shadow: 4px 0 20px rgba(0,0,0,0.1);
      z-index: 10;
    }
    .sidebar-content h1 {
      font-size: 56px;
      font-weight: 900;
      line-height: 1.2;
      margin-bottom: 20px;
      letter-spacing: -1px;
    }
    .sidebar-content .subtitle {
      font-size: 24px;
      opacity: 0.9;
      font-weight: 400;
      border-left: 4px solid #81E6D9;
      padding-left: 15px;
      margin-top: 10px;
    }
    .sidebar-icon {
      font-size: 180px;
      opacity: 0.1;
      position: absolute;
      bottom: -20px;
      right: -20px;
      transform: rotate(-15deg);
    }
    .sidebar-footer {
      font-size: 14px;
      opacity: 0.6;
    }
    /* 右侧主要内容区 */
    .main-content {
      padding: 50px 60px;
      display: flex;
      flex-direction: column;
      justify-content: center;
      background-image: radial-gradient(circle at 100% 0%, #E6FFFA 0%, transparent 20%);
    }
    /* 核心理念 Banner */
    .hero-banner {
      background: white;
      border-radius: 16px;
      padding: 30px 40px;
      margin-bottom: 30px;
      box-shadow: 0 4px 15px rgba(0,0,0,0.03);
      border-left: 8px solid #38B2AC;
      display: flex;
      align-items: center;
      justify-content: space-between;
    }
    .hero-text h2 {
      font-size: 32px;
      color: #234E52;
      margin-bottom: 8px;
    }
    .hero-text p {
      font-size: 18px;
      color: #718096;
    }
    .hero-icon {
      font-size: 40px;
      color: #38B2AC;
    }
    /* 卡片网格 */
    .grid-cards {
      display: grid;
      grid-template-columns: 1fr 1fr;
      gap: 25px;
      margin-bottom: 30px;
    }
    .card {
      background: white;
      border-radius: 16px;
      padding: 25px;
      box-shadow: 0 8px 20px rgba(0,0,0,0.04);
      display: flex;
      align-items: flex-start;
      border: 1px solid rgba(0,0,0,0.02);
    }
    .card-icon {
      width: 56px;
      height: 56px;
      background: #E6FFFA;
      color: #319795;
      border-radius: 12px;
      display: flex;
      align-items: center;
      justify-content: center;
      font-size: 24px;
      margin-right: 20px;
      flex-shrink: 0;
    }
    .card-content h3 {
      font-size: 20px;
      color: #2D3748;
      margin-bottom: 8px;
      font-weight: 700;
    }
    .card-content p {
      font-size: 16px;
      color: #4A5568;
      line-height: 1.5;
    }
    /* 底部目标栏 */
    .goal-bar {
      background: #2D3748;
      color: white;
      border-radius: 12px;
      padding: 20px 30px;
      display: flex;
      align-items: center;
      justify-content: center;
      box-shadow: 0 10px 25px rgba(45, 55, 72, 0.2);
    }
    .goal-bar i {
      color: #F6AD55;
      font-size: 24px;
      margin-right: 15px;
    }
    .goal-bar span {
      font-size: 22px;
      font-weight: 500;
      letter-spacing: 1px;
    }
    .highlight {
      color: #F6AD55;
      font-weight: 700;
      margin-left: 8px;
    }
    /* 装饰元素 */
    .accent-dot {
      width: 12px;
      height: 12px;
      background-color: #ED8936;
      border-radius: 50%;
      position: absolute;
      top: 60px;
      right: 40px;
    }
  &lt;/style&gt;
&lt;/head&gt;
&lt;body&gt;
  &lt;div class="container"&gt;
    &lt;!-- 左侧栏 --&gt;
    &lt;aside class="sidebar"&gt;
      &lt;div class="accent-dot"&gt;&lt;/div&gt;
      &lt;div class="sidebar-content"&gt;
        &lt;h1&gt;沟通&lt;br&gt;技巧&lt;br&gt;笔记&lt;/h1&gt;
        &lt;div class="subtitle"&gt;Communication&lt;br&gt;Skills Note&lt;/div&gt;
      &lt;/div&gt;
      &lt;i class="fa-solid fa-comments sidebar-icon"&gt;&lt;/i&gt;
      &lt;div class="sidebar-footer"&gt;
        &lt;p&gt;EFFECTIVE COMMUNICATION&lt;/p&gt;
        &lt;p&gt;2023 SERIES&lt;/p&gt;
      &lt;/div&gt;
    &lt;/aside&gt;
    &lt;!-- 右侧内容 --&gt;
    &lt;main class="main-content"&gt;
      &lt;!-- 顶部核心观点 --&gt;
      &lt;div class="hero-banner"&gt;
        &lt;div class="hero-text"&gt;
          &lt;h2&gt;倾听比表达更重要&lt;/h2&gt;
          &lt;p&gt;Listening is more important than speaking&lt;/p&gt;
        &lt;/div&gt;
        &lt;i class="fa-solid fa-ear-listen hero-icon"&gt;&lt;/i&gt;
      &lt;/div&gt;
      &lt;!-- 技巧网格 --&gt;
      &lt;div class="grid-cards"&gt;
        &lt;!-- 卡片 1 --&gt;
        &lt;div class="card"&gt;
          &lt;div class="card-icon"&gt;
            &lt;i class="fa-solid fa-eye"&gt;&lt;/i&gt;
          &lt;/div&gt;
          &lt;div class="card-content"&gt;
            &lt;h3&gt;眼神与反馈&lt;/h3&gt;
            &lt;p&gt;沟通时看着对方的眼睛，通过点头或简短回应给予积极反馈。&lt;/p&gt;
          &lt;/div&gt;
        &lt;/div&gt;
        &lt;!-- 卡片 2 --&gt;
        &lt;div class="card"&gt;
          &lt;div class="card-icon" style="background-color: #FFF5F5; color: #E53E3E;"&gt;
            &lt;i class="fa-solid fa-hand-paper"&gt;&lt;/i&gt;
          &lt;/div&gt;
          &lt;div class="card-content"&gt;
            &lt;h3&gt;拒绝打断&lt;/h3&gt;
            &lt;p&gt;保持耐心，让对方把话说完。打断别人是不礼貌且低效的行为。&lt;/p&gt;
          &lt;/div&gt;
        &lt;/div&gt;
        &lt;!-- 卡片 3 --&gt;
        &lt;div class="card"&gt;
          &lt;div class="card-icon" style="background-color: #EBF8FF; color: #3182CE;"&gt;
            &lt;i class="fa-solid fa-user-check"&gt;&lt;/i&gt;
          &lt;/div&gt;
          &lt;div class="card-content"&gt;
            &lt;h3&gt;非语言沟通&lt;/h3&gt;
            &lt;p&gt;注意你的语气、语调和肢体语言，它们往往比文字传达更多信息。&lt;/p&gt;
          &lt;/div&gt;
        &lt;/div&gt;
        &lt;!-- 卡片 4 --&gt;
        &lt;div class="card"&gt;
          &lt;div class="card-icon" style="background-color: #FAF5FF; color: #805AD5;"&gt;
            &lt;i class="fa-solid fa-puzzle-piece"&gt;&lt;/i&gt;
          &lt;/div&gt;
          &lt;div class="card-content"&gt;
            &lt;h3&gt;换位思考&lt;/h3&gt;
            &lt;p&gt;站在对方的立场思考问题，理解对方的难处，建立共情。&lt;/p&gt;
          &lt;/div&gt;
        &lt;/div&gt;
      &lt;/div&gt;
      &lt;!-- 底部目标 --&gt;
      &lt;div class="goal-bar"&gt;
        &lt;i class="fa-solid fa-bullseye"&gt;&lt;/i&gt;
        &lt;span&gt;沟通的目的是 &lt;span class="highlight"&gt;解决问题&lt;/span&gt;，而不是 &lt;span class="highlight"&gt;争输赢&lt;/span&gt;&lt;/span&gt;
      &lt;/div&gt;
    &lt;/main&gt;
  &lt;/div&gt;
&lt;/body&gt;
&lt;/html&gt;</t>
  </si>
  <si>
    <t>关于未来趋势的预测：人工智能将取代很多重复性工作。远程办公将成为常态。人们会更加关注健康和养生。个性化定制将成为主流。虚拟现实将改变娱乐方式。我们要提前布局，抓住机遇。</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</si>
  <si>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#333;
    }
    /* 背景容器：确保装饰元素不超出页面边界 */
    .bg-container {
        position: absolute;
        width: 100%;
        height: 100%;
        top: 0;
        left: 0;
        overflow: hidden;
        z-index: -1;
        pointer-events: none;
    }
    .bg-shape {
        position: absolute;
        border-radius: 50%;
        filter: blur(80px);
    }
    .shape-1 {
        top: -80px;
        right: -80px;
        width: 400px;
        height: 400px;
        background: rgba(16, 185, 129, 0.08);
    }
    .shape-2 {
        bottom: -40px;
        left: -40px;
        width: 300px;
        height: 300px;
        background: rgba(245, 158, 11, 0.05);
    }
    /* 布局容器：减少内边距以适应 720p */
    .container {
        display: grid;
        grid-template-columns: 340px 1fr;
        height: 100%;
        padding: 30px 40px;
        gap: 30px;
    }
    /* 左侧边栏 */
    .sidebar {
        display: flex;
        flex-direction: column;
        justify-content: space-between;
    }
    .header-group {
        position: relative;
    }
    .header-group::after {
        content: '';
        display: block;
        width: 50px;
        height: 5px;
        background: linear-gradient(90deg, #10b981, #059669);
        margin-top: 15px;
        border-radius: 3px;
    }
    h1 {
        font-size: 42px;
        font-weight: 900;
        line-height: 1.1;
        color: #1f2937;
        letter-spacing: -1px;
        margin-bottom: 10px;
    }
    h2 {
        font-size: 18px;
        font-weight: 500;
        color: #6b7280;
        margin-bottom: 5px;
    }
    .desc-text {
        margin-top: 15px; 
        color: #4b5563; 
        font-size: 14px; 
        line-height: 1.5;
    }
    .chart-container {
        background: #fff;
        border-radius: 16px;
        padding: 15px;
        height: 240px;
        box-shadow: 0 10px 25px -5px rgba(0, 0, 0, 0.05);
        position: relative;
        margin-bottom: 20px;
    }
    .chart-title {
        font-size: 12px;
        color: #9ca3af;
        font-weight: 700;
        text-transform: uppercase;
        margin-bottom: 5px;
        display: block;
    }
    .action-box {
        background: linear-gradient(135deg, #10b981 0%, #047857 100%);
        color: white;
        padding: 20px;
        border-radius: 14px;
        box-shadow: 0 10px 20px rgba(16, 185, 129, 0.2);
    }
    .action-box h3 {
        font-size: 16px;
        margin-bottom: 5px;
        display: flex;
        align-items: center;
        gap: 8px;
    }
    .action-box p {
        font-size: 12px;
        opacity: 0.95;
        line-height: 1.4;
    }
    /* 右侧网格 */
    .trends-grid {
        display: grid;
        grid-template-columns: repeat(2, 1fr);
        grid-template-rows: repeat(3, 1fr);
        gap: 15px;
        height: 100%;
    }
    .card {
        background: white;
        border-radius: 16px;
        padding: 20px;
        display: flex;
        flex-direction: column;
        justify-content: center;
        box-shadow: 0 4px 6px -1px rgba(0, 0, 0, 0.02), 0 2px 4px -1px rgba(0, 0, 0, 0.02);
        border: 1px solid rgba(255,255,255,0.5);
        position: relative;
        overflow: hidden;
    }
    .card.featured {
        grid-row: span 2;
        background: linear-gradient(to bottom right, #ffffff, #f0fdf4);
        border-left: 4px solid #10b981;
    }
    .card-icon {
        width: 42px;
        height: 42px;
        border-radius: 10px;
        display: flex;
        align-items: center;
        justify-content: center;
        font-size: 18px;
        margin-bottom: 12px;
    }
    .theme-ai .card-icon { background: #ecfdf5; color: #059669; }
    .theme-remote .card-icon { background: #eff6ff; color: #2563eb; }
    .theme-health .card-icon { background: #fef2f2; color: #dc2626; }
    .theme-custom .card-icon { background: #fff7ed; color: #ea580c; }
    .theme-vr .card-icon { background: #f5f3ff; color: #7c3aed; }
    .card h3 {
        font-size: 16px;
        font-weight: 700;
        color: #111827;
        margin-bottom: 6px;
    }
    .card p {
        font-size: 13px;
        color: #6b7280;
        line-height: 1.4;
        display: -webkit-box;
        -webkit-line-clamp: 3;
        -webkit-box-orient: vertical;
        overflow: hidden;
    }
  &lt;/style&gt;
&lt;/head&gt;
&lt;body&gt;
  &lt;div class="bg-container"&gt;
    &lt;div class="bg-shape shape-1"&gt;&lt;/div&gt;
    &lt;div class="bg-shape shape-2"&gt;&lt;/div&gt;
  &lt;/div&gt;
  &lt;div class="container"&gt;
    &lt;!-- 左侧区域 --&gt;
    &lt;div class="sidebar"&gt;
        &lt;div&gt;
            &lt;div class="header-group"&gt;
                &lt;h2&gt;FUTURE TRENDS&lt;/h2&gt;
                &lt;h1&gt;未来趋势&lt;br&gt;预测报告&lt;/h1&gt;
            &lt;/div&gt;
            &lt;div class="desc-text"&gt;
                科技与生活方式的深度融合正在重塑世界。洞察五大核心趋势，助您在变革中把握先机。
            &lt;/div&gt;
        &lt;/div&gt;
        &lt;div&gt;
            &lt;div class="chart-container"&gt;
                &lt;span class="chart-title"&gt;趋势影响力指数&lt;/span&gt;
                &lt;div id="radarChart" style="width: 100%; height: 200px;"&gt;&lt;/div&gt;
            &lt;/div&gt;
            &lt;div class="action-box"&gt;
                &lt;h3&gt;&lt;i class="fa-solid fa-flag-checkered"&gt;&lt;/i&gt; 战略建议&lt;/h3&gt;
                &lt;p&gt;提前布局数字化转型，关注个体身心需求，拥抱技术变革。&lt;/p&gt;
            &lt;/div&gt;
        &lt;/div&gt;
    &lt;/div&gt;
    &lt;!-- 右侧网格区域 --&gt;
    &lt;div class="trends-grid"&gt;
        &lt;!-- 卡片 1: AI (Featured) --&gt;
        &lt;div class="card featured theme-ai"&gt;
            &lt;div class="card-icon"&gt;
                &lt;i class="fa-solid fa-brain"&gt;&lt;/i&gt;
            &lt;/div&gt;
            &lt;h3&gt;人工智能普及化&lt;/h3&gt;
            &lt;p&gt;AI 将深度介入生产力环节，取代重复性工作。人机协作将成为新的核心竞争力。&lt;/p&gt;
            &lt;div style="margin-top: auto; padding-top: 15px;"&gt;
                &lt;div style="display:flex; align-items:center; gap:8px; font-size:12px; color:#059669; font-weight:600;"&gt;
                    &lt;i class="fa-solid fa-arrow-trend-up"&gt;&lt;/i&gt; 自动化效率提升 300%
                &lt;/div&gt;
            &lt;/div&gt;
        &lt;/div&gt;
        &lt;!-- 卡片 2: 远程办公 --&gt;
        &lt;div class="card theme-remote"&gt;
            &lt;div class="card-icon"&gt;
                &lt;i class="fa-solid fa-laptop-house"&gt;&lt;/i&gt;
            &lt;/div&gt;
            &lt;h3&gt;远程办公常态化&lt;/h3&gt;
            &lt;p&gt;地理位置不再是限制，分布式协作更加成熟，工作与生活边界被重新定义。&lt;/p&gt;
        &lt;/div&gt;
        &lt;!-- 卡片 3: 健康养生 --&gt;
        &lt;div class="card theme-health"&gt;
            &lt;div class="card-icon"&gt;
                &lt;i class="fa-solid fa-heart-pulse"&gt;&lt;/i&gt;
            &lt;/div&gt;
            &lt;h3&gt;关注健康与养生&lt;/h3&gt;
            &lt;p&gt;从"治疗"转向"预防"，身心健康监测与个性化营养方案将成为消费热点。&lt;/p&gt;
        &lt;/div&gt;
        &lt;!-- 卡片 4: 个性化定制 --&gt;
        &lt;div class="card theme-custom"&gt;
            &lt;div class="card-icon"&gt;
                &lt;i class="fa-solid fa-sliders"&gt;&lt;/i&gt;
            &lt;/div&gt;
            &lt;h3&gt;个性化定制主流&lt;/h3&gt;
            &lt;p&gt;大数据驱动按需生产，产品服务精准匹配个人偏好，标准化时代终结。&lt;/p&gt;
        &lt;/div&gt;
        &lt;!-- 卡片 5: 虚拟现实 --&gt;
        &lt;div class="card theme-vr"&gt;
            &lt;div class="card-icon"&gt;
                &lt;i class="fa-solid fa-vr-cardboard"&gt;&lt;/i&gt;
            &lt;/div&gt;
            &lt;h3&gt;VR 改变娱乐方式&lt;/h3&gt;
            &lt;p&gt;沉浸式体验颠覆传统媒体，虚拟世界成为社交、游戏和学习的新主场。&lt;/p&gt;
        &lt;/div&gt;
    &lt;/div&gt;
  &lt;/div&gt;
  &lt;script src="https://cdnjs.cloudflare.com/ajax/libs/echarts/5.4.3/echarts.min.js"&gt;&lt;/script&gt;
  &lt;script&gt;
    var chartDom = document.getElementById('radarChart');
    var myChart = echarts.init(chartDom);
    var option;
    option = {
        animation: false,
        color: ['#10b981'],
        radar: {
            indicator: [
                { name: 'AI 渗透', max: 100 },
                { name: '远程协作', max: 100 },
                { name: '健康关注', max: 100 },
                { name: '个性化', max: 100 },
                { name: 'VR 体验', max: 100 }
            ],
            radius: '65%',
            center: ['50%', '50%'],
            splitNumber: 4,
            axisName: {
                color: '#6b7280',
                fontSize: 10,
                fontWeight: 'bold'
            },
            splitArea: {
                areaStyle: {
                    color: ['#f8fafc', '#f1f5f9', '#e2e8f0', '#cbd5e1'],
                    shadowColor: 'rgba(0, 0, 0, 0.1)',
                    shadowBlur: 10
                }
            },
            axisLine: { lineStyle: { color: 'rgba(0,0,0,0.1)' } },
            splitLine: { lineStyle: { color: 'rgba(0,0,0,0.1)' } }
        },
        series: [
            {
                name: '趋势强度',
                type: 'radar',
                data: [
                    {
                        value: [95, 85, 80, 75, 70],
                        name: '趋势指数',
                        symbol: 'circle',
                        symbolSize: 4,
                        areaStyle: {
                            color: new echarts.graphic.LinearGradient(0, 0, 0, 1, [
                                { offset: 0, color: 'rgba(16, 185, 129, 0.5)' },
                                { offset: 1, color: 'rgba(16, 185, 129, 0.1)' }
                            ])
                        },
                        lineStyle: { width: 2, color: '#10b981' },
                        itemStyle: { color: '#10b981' }
                    }
                ]
            }
        ]
    };
    myChart.setOption(option);
  &lt;/script&gt;
&lt;/body&gt;
&lt;/html&gt;</t>
  </si>
  <si>
    <t>一段关于自我提升的计划：每天背20个单词，每周读一本书，每月参加一次行业交流会。要学习新技能，比如编程或设计。要锻炼身体，保持精力充沛。要定期复盘，总结得失。</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</si>
  <si>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#f4f6f8;
      color: #333;
    }
    /* 布局容器 */
    .container {
      display: grid;
      grid-template-columns: 380px 1fr;
      height: 100%;
    }
    /* 左侧边栏 */
    .sidebar {
      background: linear-gradient(135deg, #1a4d45 0%, #0f352e 100%);
      color: white;
      padding: 60px 40px;
      display: flex;
      flex-direction: column;
      justify-content: space-between;
      position: relative;
    }
    .sidebar::after {
      content: '';
      position: absolute;
      top: 0;
      left: 0;
      width: 100%;
      height: 100%;
      background-image: radial-gradient(circle at 10% 10%, rgba(255,255,255,0.05) 0%, transparent 20%);
      pointer-events: none;
    }
    .title-group h1 {
      font-size: 48px;
      font-weight: 900;
      line-height: 1.2;
      margin-bottom: 16px;
      letter-spacing: -1px;
    }
    .title-group h2 {
      font-size: 20px;
      font-weight: 400;
      opacity: 0.8;
      border-left: 4px solid #e67e22;
      padding-left: 16px;
    }
    .chart-container {
      width: 100%;
      height: 300px;
      margin-top: 40px;
      background: rgba(255,255,255,0.05);
      border-radius: 16px;
      padding: 10px;
    }
    .quote {
      font-size: 14px;
      opacity: 0.6;
      line-height: 1.6;
      margin-top: auto;
    }
    /* 右侧内容区 */
    .content {
      padding: 50px;
      display: grid;
      grid-template-columns: repeat(3, 1fr);
      grid-template-rows: repeat(2, 1fr);
      gap: 24px;
    }
    /* 卡片样式 */
    .card {
      background: white;
      border-radius: 16px;
      padding: 30px;
      box-shadow: 0 10px 30px rgba(0,0,0,0.04);
      display: flex;
      flex-direction: column;
      justify-content: space-between;
      position: relative;
      overflow: hidden;
      border-top: 4px solid transparent;
    }
    .card-header {
      display: flex;
      justify-content: space-between;
      align-items: flex-start;
      margin-bottom: 15px;
    }
    .icon-box {
      width: 56px;
      height: 56px;
      border-radius: 12px;
      display: flex;
      align-items: center;
      justify-content: center;
      font-size: 24px;
    }
    .frequency {
      font-size: 12px;
      font-weight: 700;
      text-transform: uppercase;
      padding: 6px 12px;
      border-radius: 20px;
      background: #f0f2f5;
      color: #666;
    }
    .card h3 {
      font-size: 20px;
      font-weight: 700;
      margin-bottom: 8px;
      color: #2c3e50;
    }
    .card p {
      font-size: 15px;
      color: #636e72;
      line-height: 1.5;
    }
    /* 卡片特定配色 */
    /* 1. 单词 - 蓝色系 */
    .card-1 { border-top-color: #3498db; }
    .card-1 .icon-box { background: rgba(52, 152, 219, 0.1); color: #3498db; }
    /* 2. 阅读 - 靛青色 */
    .card-2 { border-top-color: #2980b9; }
    .card-2 .icon-box { background: rgba(41, 128, 185, 0.1); color: #2980b9; }
    /* 3. 社交 - 紫色系 (避免蓝紫渐变，使用纯色) */
    .card-3 { border-top-color: #9b59b6; }
    .card-3 .icon-box { background: rgba(155, 89, 182, 0.1); color: #9b59b6; }
    /* 4. 技能 - 橙色系 */
    .card-4 { border-top-color: #e67e22; }
    .card-4 .icon-box { background: rgba(230, 126, 34, 0.1); color: #e67e22; }
    /* 5. 运动 - 绿色系 */
    .card-5 { border-top-color: #27ae60; }
    .card-5 .icon-box { background: rgba(39, 174, 96, 0.1); color: #27ae60; }
    /* 6. 复盘 - 灰色/红色系 */
    .card-6 { border-top-color: #c0392b; }
    .card-6 .icon-box { background: rgba(192, 57, 43, 0.1); color: #c0392b; }
    /* 装饰元素 */
    .bg-deco {
      position: absolute;
      right: -50px;
      bottom: -50px;
      font-size: 120px;
      opacity: 0.03;
      color: #000;
    }
  &lt;/style&gt;
&lt;/head&gt;
&lt;body&gt;
&lt;div class="container"&gt;
  &lt;!-- 左侧边栏 --&gt;
  &lt;aside class="sidebar"&gt;
    &lt;div class="title-group"&gt;
      &lt;h1&gt;自我提升&lt;br&gt;行动指南&lt;/h1&gt;
      &lt;h2&gt;全面成长计划路线图&lt;/h2&gt;
    &lt;/div&gt;
    &lt;!-- 雷达图容器 --&gt;
    &lt;div id="radarChart" class="chart-container"&gt;&lt;/div&gt;
    &lt;div class="quote"&gt;
      &lt;p&gt;"不积跬步，无以至千里；&lt;br&gt;不积小流，无以成江海。"&lt;/p&gt;
    &lt;/div&gt;
  &lt;/aside&gt;
  &lt;!-- 右侧内容网格 --&gt;
  &lt;main class="content"&gt;
    &lt;!-- 卡片 1: 语言积累 --&gt;
    &lt;div class="card card-1"&gt;
      &lt;div class="card-header"&gt;
        &lt;div class="icon-box"&gt;&lt;i class="fa-solid fa-language"&gt;&lt;/i&gt;&lt;/div&gt;
        &lt;span class="frequency"&gt;Daily&lt;/span&gt;
      &lt;/div&gt;
      &lt;h3&gt;语言积累&lt;/h3&gt;
      &lt;p&gt;每天背诵 &lt;strong&gt;20个&lt;/strong&gt; 新单词，夯实语言基础，保持大脑活跃度。&lt;/p&gt;
      &lt;i class="fa-solid fa-language bg-deco"&gt;&lt;/i&gt;
    &lt;/div&gt;
    &lt;!-- 卡片 2: 深度阅读 --&gt;
    &lt;div class="card card-2"&gt;
      &lt;div class="card-header"&gt;
        &lt;div class="icon-box"&gt;&lt;i class="fa-solid fa-book-open"&gt;&lt;/i&gt;&lt;/div&gt;
        &lt;span class="frequency"&gt;Weekly&lt;/span&gt;
      &lt;/div&gt;
      &lt;h3&gt;深度阅读&lt;/h3&gt;
      &lt;p&gt;每周阅读 &lt;strong&gt;一本&lt;/strong&gt; 书籍，拓宽认知边界，建立系统化的知识体系。&lt;/p&gt;
      &lt;i class="fa-solid fa-book bg-deco"&gt;&lt;/i&gt;
    &lt;/div&gt;
    &lt;!-- 卡片 3: 行业交流 --&gt;
    &lt;div class="card card-3"&gt;
      &lt;div class="card-header"&gt;
        &lt;div class="icon-box"&gt;&lt;i class="fa-solid fa-users-viewfinder"&gt;&lt;/i&gt;&lt;/div&gt;
        &lt;span class="frequency"&gt;Monthly&lt;/span&gt;
      &lt;/div&gt;
      &lt;h3&gt;行业交流&lt;/h3&gt;
      &lt;p&gt;每月参加一次行业交流会，拓展人脉网络，获取前沿资讯。&lt;/p&gt;
      &lt;i class="fa-solid fa-handshake bg-deco"&gt;&lt;/i&gt;
    &lt;/div&gt;
    &lt;!-- 卡片 4: 技能拓展 --&gt;
    &lt;div class="card card-4"&gt;
      &lt;div class="card-header"&gt;
        &lt;div class="icon-box"&gt;&lt;i class="fa-solid fa-laptop-code"&gt;&lt;/i&gt;&lt;/div&gt;
        &lt;span class="frequency"&gt;Project&lt;/span&gt;
      &lt;/div&gt;
      &lt;h3&gt;技能拓展&lt;/h3&gt;
      &lt;p&gt;学习 &lt;strong&gt;编程&lt;/strong&gt; 或 &lt;strong&gt;设计&lt;/strong&gt; 等新技能，提升职场核心竞争力。&lt;/p&gt;
      &lt;i class="fa-solid fa-layer-group bg-deco"&gt;&lt;/i&gt;
    &lt;/div&gt;
    &lt;!-- 卡片 5: 身体素质 --&gt;
    &lt;div class="card card-5"&gt;
      &lt;div class="card-header"&gt;
        &lt;div class="icon-box"&gt;&lt;i class="fa-solid fa-heart-pulse"&gt;&lt;/i&gt;&lt;/div&gt;
        &lt;span class="frequency"&gt;Routine&lt;/span&gt;
      &lt;/div&gt;
      &lt;h3&gt;强健体魄&lt;/h3&gt;
      &lt;p&gt;坚持锻炼身体，保持精力充沛，为持续学习提供能量保障。&lt;/p&gt;
      &lt;i class="fa-solid fa-person-running bg-deco"&gt;&lt;/i&gt;
    &lt;/div&gt;
    &lt;!-- 卡片 6: 总结复盘 --&gt;
    &lt;div class="card card-6"&gt;
      &lt;div class="card-header"&gt;
        &lt;div class="icon-box"&gt;&lt;i class="fa-solid fa-clipboard-check"&gt;&lt;/i&gt;&lt;/div&gt;
        &lt;span class="frequency"&gt;Cycle&lt;/span&gt;
      &lt;/div&gt;
      &lt;h3&gt;定期复盘&lt;/h3&gt;
      &lt;p&gt;定期总结得失，优化时间管理，确保计划高效执行。&lt;/p&gt;
      &lt;i class="fa-solid fa-rotate-right bg-deco"&gt;&lt;/i&gt;
    &lt;/div&gt;
  &lt;/main&gt;
&lt;/div&gt;
&lt;!-- ECharts 脚本 --&gt;
&lt;script src="https://cdnjs.cloudflare.com/ajax/libs/echarts/5.4.3/echarts.min.js"&gt;&lt;/script&gt;
&lt;script&gt;
  // 初始化图表
  var chartDom = document.getElementById('radarChart');
  var myChart = echarts.init(chartDom);
  var option;
  option = {
    animation: false, // 严格禁止动画
    color: ['#e67e22'],
    radar: {
      indicator: [
        { name: '知识储备', max: 100 },
        { name: '身体素质', max: 100 },
        { name: '专业技能', max: 100 },
        { name: '人脉网络', max: 100 },
        { name: '自我反思', max: 100 }
      ],
      radius: '65%',
      center: ['50%', '50%'],
      splitNumber: 4,
      axisName: {
        color: 'rgba(255,255,255,0.8)',
        fontSize: 12,
        fontWeight: 'bold'
      },
      splitLine: {
        lineStyle: {
          color: 'rgba(255, 255, 255, 0.1)'
        }
      },
      splitArea: {
        show: false
      },
      axisLine: {
        lineStyle: {
          color: 'rgba(255, 255, 255, 0.1)'
        }
      }
    },
    series: [
      {
        type: 'radar',
        data: [
          {
            value: [90, 85, 80, 70, 95],
            name: '成长维度',
            areaStyle: {
              color: new echarts.graphic.LinearGradient(0, 0, 0, 1, [
                { offset: 0, color: 'rgba(230, 126, 34, 0.8)' },
                { offset: 1, color: 'rgba(230, 126, 34, 0.2)' }
              ])
            },
            lineStyle: {
              width: 2,
              color: '#e67e22'
            },
            symbol: 'circle',
            symbolSize: 6,
            itemStyle: {
              color: '#fff'
            }
          }
        ]
      }
    ]
  };
  myChart.setOption(option);
&lt;/script&gt;
&lt;/body&gt;
&lt;/html&gt;</t>
  </si>
  <si>
    <t>关于客户投诉的处理：首先要安抚客户情绪，表示歉意。然后了解具体情况，记录下来。给出解决方案，承诺解决时间。处理完后要回访，确认客户满意。最后要总结经验，防止再次发生。</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</si>
  <si>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#f4f6f8; }
    /* Main Container */
    .slide-container {
      width: 100%;
      height: 100%;
      display: flex;
      flex-direction: column;
      padding: 60px 80px;
      background: linear-gradient(180deg, #ffffff 0%, #f0f4f7 100%);
      position: relative;
    }
    /* Decorative Background Element */
    .bg-shape {
      position: absolute;
      top: 0;
      right: 0;
      width: 600px;
      height: 400px;
      background: linear-gradient(135deg, rgba(0, 150, 136, 0.05) 0%, rgba(0, 150, 136, 0) 100%);
      border-bottom-left-radius: 100%;
      z-index: 0;
    }
    /* Header Section */
    .header {
      z-index: 1;
      margin-bottom: 50px;
      border-left: 8px solid #00897B; /* Teal color */
      padding-left: 24px;
    }
    .header h1 {
      font-size: 48px;
      color: #263238;
      font-weight: 900;
      letter-spacing: -1px;
      margin-bottom: 8px;
    }
    .header p {
      font-size: 20px;
      color: #546E7A;
      font-weight: 500;
      text-transform: uppercase;
      letter-spacing: 2px;
    }
    /* Process Container */
    .process-container {
      display: flex;
      justify-content: space-between;
      align-items: stretch;
      z-index: 1;
      height: 420px;
      position: relative;
    }
    /* Connecting Line */
    .connector-line {
      position: absolute;
      top: 60px;
      left: 50px;
      right: 50px;
      height: 4px;
      background: #E0E0E0;
      z-index: 0;
    }
    /* Individual Step Card */
    .step-card {
      width: 210px;
      background: #fff;
      border-radius: 16px;
      padding: 0;
      display: flex;
      flex-direction: column;
      box-shadow: 0 10px 30px rgba(0,0,0,0.06);
      position: relative;
      z-index: 1;
      overflow: hidden;
      border-top: 4px solid transparent;
    }
    /* Specific Border Colors for Steps */
    .step-1 { border-top-color: #FF7043; } /* Orange */
    .step-2 { border-top-color: #FFA726; } /* Amber */
    .step-3 { border-top-color: #26A69A; } /* Teal */
    .step-4 { border-top-color: #42A5F5; } /* Blue */
    .step-5 { border-top-color: #7E57C2; } /* Deep Purple (Safe tone) */
    /* Icon Area */
    .icon-box {
      width: 80px;
      height: 80px;
      border-radius: 50%;
      background: #fff;
      border: 4px solid #fff;
      box-shadow: 0 4px 10px rgba(0,0,0,0.1);
      display: flex;
      align-items: center;
      justify-content: center;
      margin: 20px auto 10px;
      font-size: 32px;
      position: relative;
      z-index: 2;
    }
    .step-1 .icon-box { color: #FF7043; border-color: #FFCCBC; background: #FBE9E7; }
    .step-2 .icon-box { color: #FFA726; border-color: #FFE0B2; background: #FFF3E0; }
    .step-3 .icon-box { color: #26A69A; border-color: #B2DFDB; background: #E0F2F1; }
    .step-4 .icon-box { color: #42A5F5; border-color: #BBDEFB; background: #E3F2FD; }
    .step-5 .icon-box { color: #7E57C2; border-color: #D1C4E9; background: #EDE7F6; }
    /* Step Number */
    .step-number {
      position: absolute;
      top: 10px;
      right: 15px;
      font-size: 48px;
      font-weight: 900;
      color: rgba(0,0,0,0.03);
      line-height: 1;
    }
    /* Content Area */
    .card-content {
      padding: 10px 20px 25px;
      text-align: center;
      flex-grow: 1;
      display: flex;
      flex-direction: column;
    }
    .card-title {
      font-size: 20px;
      font-weight: 700;
      color: #37474F;
      margin-bottom: 12px;
    }
    .card-desc {
      font-size: 15px;
      color: #607D8B;
      line-height: 1.6;
      text-align: left;
    }
    /* Key Point Highlight */
    .key-point {
      margin-top: auto;
      padding-top: 12px;
      border-top: 1px dashed #ECEFF1;
      font-size: 13px;
      font-weight: 600;
      color: #455A64;
      display: flex;
      align-items: center;
      justify-content: center;
      gap: 6px;
    }
    /* Footer */
    .footer {
      position: absolute;
      bottom: 40px;
      left: 80px;
      right: 80px;
      display: flex;
      justify-content: space-between;
      align-items: center;
      border-top: 1px solid #CFD8DC;
      padding-top: 20px;
      color: #90A4AE;
      font-size: 14px;
    }
    .footer-tag {
      display: flex;
      align-items: center;
      gap: 8px;
    }
  &lt;/style&gt;
&lt;/head&gt;
&lt;body&gt;
&lt;div class="slide-container"&gt;
  &lt;div class="bg-shape"&gt;&lt;/div&gt;
  &lt;!-- Header --&gt;
  &lt;div class="header"&gt;
    &lt;h1&gt;客户投诉处理流程&lt;/h1&gt;
    &lt;p&gt;Customer Complaint Handling Process&lt;/p&gt;
  &lt;/div&gt;
  &lt;!-- Process Flow --&gt;
  &lt;div class="process-container"&gt;
    &lt;div class="connector-line"&gt;&lt;/div&gt;
    &lt;!-- Step 1 --&gt;
    &lt;div class="step-card step-1"&gt;
      &lt;div class="step-number"&gt;01&lt;/div&gt;
      &lt;div class="icon-box"&gt;
        &lt;i class="fa-solid fa-hand-holding-heart"&gt;&lt;/i&gt;
      &lt;/div&gt;
      &lt;div class="card-content"&gt;
        &lt;h3 class="card-title"&gt;安抚情绪&lt;/h3&gt;
        &lt;p class="card-desc"&gt;
          首要任务是平复客户的激动情绪。真诚地表示歉意，展现同理心，让客户感到被重视。
        &lt;/p&gt;
        &lt;div class="key-point"&gt;
          &lt;i class="fa-solid fa-check"&gt;&lt;/i&gt; 态度真诚
        &lt;/div&gt;
      &lt;/div&gt;
    &lt;/div&gt;
    &lt;!-- Step 2 --&gt;
    &lt;div class="step-card step-2"&gt;
      &lt;div class="step-number"&gt;02&lt;/div&gt;
      &lt;div class="icon-box"&gt;
        &lt;i class="fa-solid fa-clipboard-list"&gt;&lt;/i&gt;
      &lt;/div&gt;
      &lt;div class="card-content"&gt;
        &lt;h3 class="card-title"&gt;倾听记录&lt;/h3&gt;
        &lt;p class="card-desc"&gt;
          耐心倾听客户陈述，不打断。详细记录投诉的具体情况、时间及诉求，确认核心问题。
        &lt;/p&gt;
        &lt;div class="key-point"&gt;
          &lt;i class="fa-solid fa-check"&gt;&lt;/i&gt; 抓准痛点
        &lt;/div&gt;
      &lt;/div&gt;
    &lt;/div&gt;
    &lt;!-- Step 3 --&gt;
    &lt;div class="step-card step-3"&gt;
      &lt;div class="step-number"&gt;03&lt;/div&gt;
      &lt;div class="icon-box"&gt;
        &lt;i class="fa-solid fa-clock"&gt;&lt;/i&gt;
      &lt;/div&gt;
      &lt;div class="card-content"&gt;
        &lt;h3 class="card-title"&gt;解决方案&lt;/h3&gt;
        &lt;p class="card-desc"&gt;
          根据问题性质给出合理的解决方案。明确告知处理步骤和预计完成时间，不给模糊承诺。
        &lt;/p&gt;
        &lt;div class="key-point"&gt;
          &lt;i class="fa-solid fa-check"&gt;&lt;/i&gt; 明确时效
        &lt;/div&gt;
      &lt;/div&gt;
    &lt;/div&gt;
    &lt;!-- Step 4 --&gt;
    &lt;div class="step-card step-4"&gt;
      &lt;div class="step-number"&gt;04&lt;/div&gt;
      &lt;div class="icon-box"&gt;
        &lt;i class="fa-solid fa-phone-volume"&gt;&lt;/i&gt;
      &lt;/div&gt;
      &lt;div class="card-content"&gt;
        &lt;h3 class="card-title"&gt;回访确认&lt;/h3&gt;
        &lt;p class="card-desc"&gt;
          问题处理完毕后，主动联系客户。确认问题是否彻底解决，并询问客户对处理结果的满意度。
        &lt;/p&gt;
        &lt;div class="key-point"&gt;
          &lt;i class="fa-solid fa-check"&gt;&lt;/i&gt; 闭环管理
        &lt;/div&gt;
      &lt;/div&gt;
    &lt;/div&gt;
    &lt;!-- Step 5 --&gt;
    &lt;div class="step-card step-5"&gt;
      &lt;div class="step-number"&gt;05&lt;/div&gt;
      &lt;div class="icon-box"&gt;
        &lt;i class="fa-solid fa-shield-halved"&gt;&lt;/i&gt;
      &lt;/div&gt;
      &lt;div class="card-content"&gt;
        &lt;h3 class="card-title"&gt;总结预防&lt;/h3&gt;
        &lt;p class="card-desc"&gt;
          将案例归档，分析投诉产生的根本原因。优化内部流程或产品，建立预防机制，避免复发。
        &lt;/p&gt;
        &lt;div class="key-point"&gt;
          &lt;i class="fa-solid fa-check"&gt;&lt;/i&gt; 持续改进
        &lt;/div&gt;
      &lt;/div&gt;
    &lt;/div&gt;
  &lt;/div&gt;
  &lt;!-- Footer --&gt;
  &lt;div class="footer"&gt;
    &lt;div class="footer-tag"&gt;
      &lt;i class="fa-solid fa-briefcase"&gt;&lt;/i&gt; 客户服务部标准作业程序 (SOP)
    &lt;/div&gt;
    &lt;div&gt;2023 Customer Service Training&lt;/div&gt;
  &lt;/div&gt;
&lt;/div&gt;
&lt;/body&gt;
&lt;/html&gt;</t>
  </si>
  <si>
    <t>一段关于企业愿景的描述：我们要成为行业领导者，受人尊敬的公司。我们要为客户创造价值，为员工提供平台，为社会做出贡献。我们要坚持诚信、创新、合作、共赢的价值观。这是我们的使命。</t>
  </si>
  <si>
    <t>&lt;!DOCTYPE html&gt;
&lt;html lang="zh-CN"&gt;
&lt;head&gt;
  &lt;meta charset="UTF-8"&gt;
  &lt;meta name="viewport" content="width=1280, height=720"&gt;
  &lt;link rel="stylesheet" href="https://cdnjs.cloudflare.com/ajax/libs/font-awesome/6.5.1/css/all.min.css"&gt;
  &lt;link href="https://fonts.googleapis.com/css2?family=Noto+Sans+SC:wght@300;400;500;700;900&amp;display=swap" rel="stylesheet"&gt;
  &lt;style&gt;
    * { margin: 0; padding: 0; box-sizing: border-box; }
    html, body { 
      width: 1280px; 
      height: 720px; 
      overflow: hidden; 
      font-family: 'Noto Sans SC', sans-serif; 
      background-color: #f8fafc;
      color: #334155;
    }
    /* 布局容器 */
    .container {
      display: grid;
      grid-template-columns: 480px 1fr;
      height: 100%;
    }
    /* 左侧：愿景核心 */
    .sidebar {
      background: linear-gradient(160deg, #0f766e 0%, #115e59 100%); /* 深青色渐变，专业且稳重 */
      color: white;
      padding: 60px 50px;
      display: flex;
      flex-direction: column;
      justify-content: center;
      position: relative;
    }
    .sidebar::before {
      content: '\f1ad'; /* fa-building */
      font-family: "Font Awesome 6 Free";
      font-weight: 900;
      position: absolute;
      top: -50px;
      right: -50px;
      font-size: 400px;
      opacity: 0.05;
      transform: rotate(-15deg);
    }
    .brand-label {
      font-size: 14px;
      text-transform: uppercase;
      letter-spacing: 2px;
      opacity: 0.8;
      margin-bottom: 20px;
      font-weight: 700;
      border-left: 4px solid #2dd4bf;
      padding-left: 12px;
    }
    .main-title {
      font-size: 56px;
      font-weight: 900;
      line-height: 1.2;
      margin-bottom: 30px;
      text-shadow: 0 2px 4px rgba(0,0,0,0.2);
    }
    .sub-title {
      font-size: 24px;
      font-weight: 300;
      line-height: 1.6;
      opacity: 0.9;
      border-top: 1px solid rgba(255,255,255,0.2);
      padding-top: 30px;
    }
    /* 右侧：使命与价值观 */
    .content {
      padding: 60px;
      display: flex;
      flex-direction: column;
      justify-content: space-between;
    }
    /* 第一部分：使命 (三个支柱) */
    .section-title {
      font-size: 20px;
      font-weight: 700;
      color: #0f766e;
      margin-bottom: 25px;
      display: flex;
      align-items: center;
      gap: 10px;
    }
    .section-title i {
      font-size: 16px;
      background: #ccfbf1;
      padding: 8px;
      border-radius: 6px;
    }
    .mission-grid {
      display: grid;
      grid-template-columns: repeat(3, 1fr);
      gap: 24px;
      margin-bottom: 50px;
    }
    .mission-card {
      background: white;
      padding: 30px 24px;
      border-radius: 16px;
      box-shadow: 0 4px 6px -1px rgba(0, 0, 0, 0.05), 0 2px 4px -1px rgba(0, 0, 0, 0.03);
      border: 1px solid #e2e8f0;
      text-align: center;
      position: relative;
      overflow: hidden;
    }
    .mission-card::after {
      content: '';
      position: absolute;
      top: 0;
      left: 0;
      width: 100%;
      height: 4px;
      background: #0d9488;
    }
    .mission-icon {
      font-size: 32px;
      color: #0d9488;
      margin-bottom: 16px;
      background: #f0fdfa;
      width: 64px;
      height: 64px;
      line-height: 64px;
      border-radius: 50%;
      margin-left: auto;
      margin-right: auto;
    }
    .mission-text {
      font-size: 18px;
      font-weight: 700;
      color: #1e293b;
      margin-bottom: 8px;
    }
    .mission-desc {
      font-size: 14px;
      color: #64748b;
    }
    /* 第二部分：价值观 (四个方块) */
    .values-container {
      background: #fff;
      border-radius: 20px;
      padding: 30px;
      box-shadow: 0 10px 15px -3px rgba(0, 0, 0, 0.05);
      border: 1px solid #e2e8f0;
    }
    .values-grid {
      display: grid;
      grid-template-columns: repeat(4, 1fr);
      gap: 20px;
    }
    .value-item {
      display: flex;
      flex-direction: column;
      align-items: center;
      gap: 12px;
    }
    .value-icon-box {
      width: 56px;
      height: 56px;
      background: linear-gradient(135deg, #334155, #1e293b);
      color: white;
      border-radius: 12px;
      display: flex;
      align-items: center;
      justify-content: center;
      font-size: 22px;
      box-shadow: 0 4px 6px rgba(0,0,0,0.1);
    }
    .value-name {
      font-size: 18px;
      font-weight: 700;
      color: #334155;
    }
    /* 装饰元素 */
    .quote-mark {
      font-size: 80px;
      font-family: serif;
      color: rgba(255,255,255,0.15);
      position: absolute;
      top: 40px;
      left: 30px;
    }
  &lt;/style&gt;
&lt;/head&gt;
&lt;body&gt;
  &lt;div class="container"&gt;
    &lt;!-- 左侧栏：核心愿景 --&gt;
    &lt;div class="sidebar"&gt;
      &lt;div class="quote-mark"&gt;“&lt;/div&gt;
      &lt;div class="brand-label"&gt;CORPORATE VISION&lt;/div&gt;
      &lt;h1 class="main-title"&gt;
        成为&lt;br&gt;
        行业领导者&lt;br&gt;
        受人尊敬的公司
      &lt;/h1&gt;
      &lt;p class="sub-title"&gt;
        这是我们的终极目标，也是指引我们前行的北极星。
      &lt;/p&gt;
    &lt;/div&gt;
    &lt;!-- 右侧栏：使命与价值观 --&gt;
    &lt;div class="content"&gt;
      &lt;!-- 使命部分 --&gt;
      &lt;div&gt;
        &lt;div class="section-title"&gt;
          &lt;i class="fa-solid fa-bullseye"&gt;&lt;/i&gt;
          &lt;span&gt;我们的使命 OUR MISSION&lt;/span&gt;
        &lt;/div&gt;
        &lt;div class="mission-grid"&gt;
          &lt;!-- 客户 --&gt;
          &lt;div class="mission-card"&gt;
            &lt;div class="mission-icon"&gt;&lt;i class="fa-solid fa-user-check"&gt;&lt;/i&gt;&lt;/div&gt;
            &lt;div class="mission-text"&gt;为客户&lt;/div&gt;
            &lt;div class="mission-desc"&gt;创造卓越价值&lt;/div&gt;
          &lt;/div&gt;
          &lt;!-- 员工 --&gt;
          &lt;div class="mission-card"&gt;
            &lt;div class="mission-icon"&gt;&lt;i class="fa-solid fa-layer-group"&gt;&lt;/i&gt;&lt;/div&gt;
            &lt;div class="mission-text"&gt;为员工&lt;/div&gt;
            &lt;div class="mission-desc"&gt;提供成长平台&lt;/div&gt;
          &lt;/div&gt;
          &lt;!-- 社会 --&gt;
          &lt;div class="mission-card"&gt;
            &lt;div class="mission-icon"&gt;&lt;i class="fa-solid fa-hand-holding-heart"&gt;&lt;/i&gt;&lt;/div&gt;
            &lt;div class="mission-text"&gt;为社会&lt;/div&gt;
            &lt;div class="mission-desc"&gt;做出积极贡献&lt;/div&gt;
          &lt;/div&gt;
        &lt;/div&gt;
      &lt;/div&gt;
      &lt;!-- 价值观部分 --&gt;
      &lt;div class="values-container"&gt;
        &lt;div class="section-title" style="margin-bottom: 20px;"&gt;
          &lt;i class="fa-solid fa-gem"&gt;&lt;/i&gt;
          &lt;span&gt;核心价值观 CORE VALUES&lt;/span&gt;
        &lt;/div&gt;
        &lt;div class="values-grid"&gt;
          &lt;div class="value-item"&gt;
            &lt;div class="value-icon-box"&gt;
              &lt;i class="fa-solid fa-scale-balanced"&gt;&lt;/i&gt;
            &lt;/div&gt;
            &lt;div class="value-name"&gt;诚信 Integrity&lt;/div&gt;
          &lt;/div&gt;
          &lt;div class="value-item"&gt;
            &lt;div class="value-icon-box"&gt;
              &lt;i class="fa-solid fa-lightbulb"&gt;&lt;/i&gt;
            &lt;/div&gt;
            &lt;div class="value-name"&gt;创新 Innovation&lt;/div&gt;
          &lt;/div&gt;
          &lt;div class="value-item"&gt;
            &lt;div class="value-icon-box"&gt;
              &lt;i class="fa-solid fa-people-group"&gt;&lt;/i&gt;
            &lt;/div&gt;
            &lt;div class="value-name"&gt;合作 Cooperation&lt;/div&gt;
          &lt;/div&gt;
          &lt;div class="value-item"&gt;
            &lt;div class="value-icon-box"&gt;
              &lt;i class="fa-solid fa-trophy"&gt;&lt;/i&gt;
            &lt;/div&gt;
            &lt;div class="value-name"&gt;共赢 Win-Win&lt;/div&gt;
          &lt;/div&gt;
        &lt;/div&gt;
      &lt;/div&gt;
    &lt;/div&gt;
  &lt;/div&gt;
&lt;/body&gt;
&lt;/html&gt;</t>
  </si>
  <si>
    <t>最后一段混合文本：记得下午3点开会，带上笔记本。对了，明天的天气预报说有雨，记得带伞。刚才收到邮件，项目通过了验收，太棒了！晚上大家一起去聚餐庆祝一下吧。地址发群里了。</t>
  </si>
  <si>
    <t>&lt;!DOCTYPE html&gt;
&lt;html lang="zh-CN"&gt;
&lt;head&gt;
  &lt;meta charset="UTF-8"&gt;
  &lt;meta name="viewport" content="width=1280, height=720"&gt;
  &lt;link rel="stylesheet" href="https://cdnjs.cloudflare.com/ajax/libs/font-awesome/6.5.1/css/all.min.css"&gt;
  &lt;link href="https://fonts.googleapis.com/css2?family=Noto+Sans+SC:wght@400;500;700;900&amp;display=swap" rel="stylesheet"&gt;
  &lt;style&gt;
    * { margin: 0; padding: 0; box-sizing: border-box; }
    html, body { 
        width: 1280px; 
        height: 720px; 
        overflow: hidden; 
        font-family: 'Noto Sans SC', sans-serif; 
        background-color: #f0f2f5;
        color: #334155;
    }
    /* 布局容器 */
    .container {
        display: grid;
        grid-template-columns: 1.6fr 1fr;
        grid-template-rows: 80px 1fr;
        gap: 24px;
        padding: 40px 50px;
        height: 100%;
    }
    /* 标题区域 */
    .header {
        grid-column: 1 / -1;
        display: flex;
        align-items: center;
        justify-content: space-between;
    }
    .header h1 {
        font-size: 36px;
        font-weight: 900;
        color: #1e293b;
        letter-spacing: 1px;
        border-left: 8px solid #0f766e;
        padding-left: 20px;
    }
    .header .date {
        font-size: 20px;
        color: #64748b;
        font-weight: 500;
        background: #e2e8f0;
        padding: 8px 20px;
        border-radius: 50px;
    }
    /* 左侧主要内容区 */
    .main-content {
        display: flex;
        flex-direction: column;
        gap: 24px;
    }
    /* 右侧侧边栏区 */
    .sidebar {
        display: flex;
        flex-direction: column;
        gap: 24px;
    }
    /* 卡片通用样式 */
    .card {
        background: white;
        border-radius: 20px;
        padding: 30px;
        box-shadow: 0 10px 15px -3px rgba(0, 0, 0, 0.05), 0 4px 6px -2px rgba(0, 0, 0, 0.025);
        position: relative;
        overflow: hidden;
    }
    /* 1. 项目验收卡片 (Hero Card) */
    .card-project {
        flex: 1.4;
        background: linear-gradient(135deg, #0f766e 0%, #115e59 100%);
        color: white;
        display: flex;
        flex-direction: column;
        justify-content: center;
    }
    .card-project .icon-bg {
        position: absolute;
        right: -20px;
        bottom: -40px;
        font-size: 200px;
        opacity: 0.1;
        color: white;
    }
    .card-project .badge {
        background: rgba(255,255,255,0.2);
        width: fit-content;
        padding: 6px 16px;
        border-radius: 8px;
        font-size: 14px;
        font-weight: 700;
        margin-bottom: 16px;
        text-transform: uppercase;
        letter-spacing: 1px;
    }
    .card-project h2 {
        font-size: 42px;
        margin-bottom: 12px;
        font-weight: 700;
    }
    .card-project p {
        font-size: 20px;
        opacity: 0.9;
        line-height: 1.5;
    }
    /* 2. 聚餐卡片 */
    .card-dinner {
        flex: 1;
        background: white;
        border-left: 10px solid #f59e0b;
        display: flex;
        align-items: center;
        gap: 30px;
    }
    .icon-box-dinner {
        width: 80px;
        height: 80px;
        background: #fffbeb;
        border-radius: 50%;
        display: flex;
        align-items: center;
        justify-content: center;
        color: #f59e0b;
        font-size: 32px;
        flex-shrink: 0;
    }
    .dinner-content h3 {
        font-size: 26px;
        color: #1e293b;
        margin-bottom: 8px;
    }
    .dinner-content p {
        font-size: 18px;
        color: #64748b;
    }
    /* 3. 会议卡片 */
    .card-meeting {
        flex: 1;
        background: #fff;
        display: flex;
        flex-direction: column;
        justify-content: space-between;
    }
    .meeting-header {
        display: flex;
        justify-content: space-between;
        align-items: flex-start;
    }
    .time-badge {
        background: #fee2e2;
        color: #ef4444;
        font-weight: 700;
        font-size: 24px;
        padding: 8px 16px;
        border-radius: 10px;
    }
    .card-meeting h3 {
        font-size: 24px;
        margin-top: 20px;
        color: #1e293b;
    }
    .card-meeting .note {
        display: flex;
        align-items: center;
        gap: 10px;
        margin-top: 10px;
        color: #475569;
        font-size: 18px;
        background: #f8fafc;
        padding: 12px;
        border-radius: 8px;
    }
    /* 4. 天气卡片 */
    .card-weather {
        flex: 0.8;
        background: linear-gradient(135deg, #475569 0%, #334155 100%);
        color: white;
        display: flex;
        align-items: center;
        justify-content: space-between;
        padding: 0 40px;
    }
    .weather-info h3 {
        font-size: 22px;
        opacity: 0.9;
        margin-bottom: 4px;
    }
    .weather-info p {
        font-size: 18px;
        font-weight: 700;
        color: #94a3b8; /* lighter grey text */
        color: #cbd5e1;
    }
    .weather-info .highlight {
        color: #67e8f9; /* cyan accent */
    }
    .weather-icon {
        font-size: 56px;
        color: #94a3b8; /* Muted color for icon */
        color: #e2e8f0;
    }
  &lt;/style&gt;
&lt;/head&gt;
&lt;body&gt;
  &lt;div class="container"&gt;
    &lt;!-- 顶部标题 --&gt;
    &lt;header class="header"&gt;
        &lt;h1&gt;团队消息概览 &lt;span style="font-weight:400; font-size: 24px; color: #64748b; margin-left: 10px;"&gt;Team Updates&lt;/span&gt;&lt;/h1&gt;
        &lt;div class="date"&gt;&lt;i class="fa-regular fa-calendar"&gt;&lt;/i&gt; 今日提醒&lt;/div&gt;
    &lt;/header&gt;
    &lt;!-- 左侧：主要动态 --&gt;
    &lt;div class="main-content"&gt;
        &lt;!-- 项目验收 --&gt;
        &lt;div class="card card-project"&gt;
            &lt;i class="fa-solid fa-trophy icon-bg"&gt;&lt;/i&gt;
            &lt;div class="badge"&gt;Great News&lt;/div&gt;
            &lt;h2&gt;项目通过验收！&lt;/h2&gt;
            &lt;p&gt;刚才收到邮件确认，项目已顺利通过验收。&lt;br&gt;大家的努力得到了回报，太棒了！&lt;/p&gt;
        &lt;/div&gt;
        &lt;!-- 聚餐通知 --&gt;
        &lt;div class="card card-dinner"&gt;
            &lt;div class="icon-box-dinner"&gt;
                &lt;i class="fa-solid fa-champagne-glasses"&gt;&lt;/i&gt;
            &lt;/div&gt;
            &lt;div class="dinner-content"&gt;
                &lt;h3&gt;晚上聚餐庆祝&lt;/h3&gt;
                &lt;p&gt;为庆祝项目成功，今晚大家一起聚餐。&lt;br&gt;&lt;i class="fa-solid fa-location-dot" style="margin-right:5px; font-size: 14px;"&gt;&lt;/i&gt; 地址已发送至群聊&lt;/p&gt;
            &lt;/div&gt;
        &lt;/div&gt;
    &lt;/div&gt;
    &lt;!-- 右侧：提醒事项 --&gt;
    &lt;div class="sidebar"&gt;
        &lt;!-- 会议提醒 --&gt;
        &lt;div class="card card-meeting"&gt;
            &lt;div class="meeting-header"&gt;
                &lt;div class="time-badge"&gt;15:00&lt;/div&gt;
                &lt;i class="fa-solid fa-bell" style="color: #cbd5e1; font-size: 24px;"&gt;&lt;/i&gt;
            &lt;/div&gt;
            &lt;div&gt;
                &lt;h3&gt;下午会议&lt;/h3&gt;
                &lt;div class="note"&gt;
                    &lt;i class="fa-solid fa-laptop"&gt;&lt;/i&gt;
                    &lt;span&gt;记得带上笔记本&lt;/span&gt;
                &lt;/div&gt;
            &lt;/div&gt;
        &lt;/div&gt;
        &lt;!-- 天气预报 --&gt;
        &lt;div class="card card-weather"&gt;
            &lt;div class="weather-info"&gt;
                &lt;h3&gt;明日天气预报&lt;/h3&gt;
                &lt;p&gt;有雨 &lt;span class="highlight"&gt;Rainy&lt;/span&gt;&lt;/p&gt;
                &lt;div style="margin-top: 8px; font-size: 14px; background: rgba(255,255,255,0.1); padding: 4px 10px; border-radius: 4px; display: inline-block;"&gt;
                    &lt;i class="fa-solid fa-circle-exclamation" style="margin-right: 5px;"&gt;&lt;/i&gt;记得带伞
                &lt;/div&gt;
            &lt;/div&gt;
            &lt;div class="weather-icon"&gt;
                &lt;i class="fa-solid fa-cloud-showers-heavy"&gt;&lt;/i&gt;
            &lt;/div&gt;
        &lt;/div&gt;
    &lt;/div&gt;
  &lt;/div&gt;
&lt;/body&gt;
&lt;/html&gt;</t>
  </si>
  <si>
    <t>模板处理规则：
1.需要删除装饰线
2.顶部右上角区域不保留要素
3.不需要副标题</t>
  </si>
  <si>
    <t>是否精选</t>
  </si>
  <si>
    <t>标签</t>
  </si>
  <si>
    <t>用户界面精选</t>
  </si>
  <si>
    <t xml:space="preserve"> 「结构特征, 数据内容, 业务场景, 逻辑意图, 页面类型」</t>
  </si>
  <si>
    <t>整理后的JSON</t>
  </si>
  <si>
    <t>精选</t>
  </si>
  <si>
    <t>多图表组合, 数据明细, 薪酬/预算/考核, 总分结构，仪表盘看板</t>
  </si>
  <si>
    <t>{"id":1,"结构特征":"多图表组合","数据内容":"数据明细","业务场景":"薪酬/预算/考核","逻辑意图":"总分结构","页面类型":"仪表盘看板"}</t>
  </si>
  <si>
    <t>柱状曲线趋势分析型</t>
  </si>
  <si>
    <t>全宽趋势组合图, 增长率/总量, 用户增长/年度复盘, 趋势演变, 趋势分析页</t>
  </si>
  <si>
    <t>{"id":2,"结构特征":"全宽趋势组合图","数据内容":"增长率/总量","业务场景":"用户增长/年度复盘","逻辑意图":"趋势演变","页面类型":"趋势分析页"}</t>
  </si>
  <si>
    <t>柱状解读型</t>
  </si>
  <si>
    <t>基准线柱状图/重点卡, 目标达成/差距, 季度复盘/业务诊断, 目标诊断/例外分析, 业绩分析页</t>
  </si>
  <si>
    <t>{"id":3,"结构特征":"基准线柱状图/重点卡","数据内容":"目标达成/差距","业务场景":"季度复盘/业务诊断","逻辑意图":"目标诊断/例外分析","页面类型":"业绩分析页"}</t>
  </si>
  <si>
    <t>多维数据密集型1</t>
  </si>
  <si>
    <t>排名数据+结果呈现</t>
  </si>
  <si>
    <t>可视化表格/进度条, 业绩排名/完成率, 销售战报/区域竞赛, 榜单排名/目标管理, 数据榜单页</t>
  </si>
  <si>
    <t>{"id":4,"结构特征":"可视化表格/进度条","数据内容":"业绩排名/完成率","业务场景":"销售战报/区域竞赛","逻辑意图":"榜单排名/目标管理","页面类型":"数据榜单页"}</t>
  </si>
  <si>
    <t>柱状对比解读型</t>
  </si>
  <si>
    <t>分组柱状图/预警卡, 支出对比/涨幅, 成本管控/预算复盘, 同比对比/异常突显, 对比分析页</t>
  </si>
  <si>
    <t>{"id":5,"结构特征":"分组柱状图/预警卡","数据内容":"支出对比/涨幅","业务场景":"成本管控/预算复盘","逻辑意图":"同比对比/异常突显","页面类型":"对比分析页"}</t>
  </si>
  <si>
    <t>仓储数据对比</t>
  </si>
  <si>
    <t>明细表/组合图, 库存周转/滞销预警, 供应链管理/库存分析, 现状诊断/关联分析, 监测报表页</t>
  </si>
  <si>
    <t>{"id":6,"结构特征":"明细表/组合图","数据内容":"库存周转/滞销预警","业务场景":"供应链管理/库存分析","逻辑意图":"现状诊断/关联分析","页面类型":"监测报表页"}</t>
  </si>
  <si>
    <t>排名数据</t>
  </si>
  <si>
    <t>条形排行榜/左侧摘要, 用户行为/点击热度, 产品运营/功能分析, 排序分析/洞察归纳, 行为分析页</t>
  </si>
  <si>
    <t>{"id":7,"结构特征":"条形排行榜/左侧摘要","数据内容":"用户行为/点击热度","业务场景":"产品运营/功能分析","逻辑意图":"排序分析/洞察归纳","页面类型":"行为分析页"}</t>
  </si>
  <si>
    <t>漏斗数据</t>
  </si>
  <si>
    <t>漏斗图/多维卡片, 转化路径/流失率, 流量运营/转化分析, 流程转化/分层诊断, 漏斗分析页</t>
  </si>
  <si>
    <t>{"id":8,"结构特征":"漏斗图/多维卡片","数据内容":"转化路径/流失率","业务场景":"流量运营/转化分析","逻辑意图":"流程转化/分层诊断","页面类型":"漏斗分析页"}</t>
  </si>
  <si>
    <t>数据分布+解读</t>
  </si>
  <si>
    <t>正态分布图/右侧卡片, 绩效分布, 绩效考核, 模型拟合/分布统计, 统计概览页</t>
  </si>
  <si>
    <t>{"id":9,"结构特征":"正态分布图/右侧卡片","数据内容":"绩效分布","业务场景":"绩效考核","逻辑意图":"模型拟合/分布统计","页面类型":"统计概览页"}</t>
  </si>
  <si>
    <t>饼图+趋势占比</t>
  </si>
  <si>
    <t>左右双图/环形+条形, 工单分布/处理时效, 客服管理/效能评估, 构成与效率/多维视图, 月度汇报页</t>
  </si>
  <si>
    <t>{"id":10,"结构特征":"左右双图/环形+条形","数据内容":"工单分布/处理时效","业务场景":"客服管理/效能评估","逻辑意图":"构成与效率/多维视图","页面类型":"月度汇报页"}</t>
  </si>
  <si>
    <t>堆积柱状图</t>
  </si>
  <si>
    <t>侧边说明卡/堆叠柱状图, 人群画像/消费结构, 用户调研/市场分析, 细分对比/结构洞察, 画像分析页</t>
  </si>
  <si>
    <t>{"id":11,"结构特征":"侧边说明卡/堆叠柱状图","数据内容":"人群画像/消费结构","业务场景":"用户调研/市场分析","逻辑意图":"细分对比/结构洞察","页面类型":"画像分析页"}</t>
  </si>
  <si>
    <t>多卡片/列表/双向对比图, 投入产出/渠道效果, 复盘/广告投放, 投入产出比/效益评估, 经营分析页</t>
  </si>
  <si>
    <t>{"id":12,"结构特征":"多卡片/列表/双向对比图","数据内容":"投入产出/渠道效果","业务场景":"复盘/广告投放","逻辑意图":"投入产出比/效益评估","页面类型":"经营分析页"}</t>
  </si>
  <si>
    <t>柱状+折线图+解读</t>
  </si>
  <si>
    <t>组合图, 解决率, 趋势监控, 效能统计页</t>
  </si>
  <si>
    <t>{"id":13,"结构特征":"组合图","数据内容":"解决率","业务场景":"趋势监控","逻辑意图":"","页面类型":"效能统计页"}</t>
  </si>
  <si>
    <t>并列分析+雷达+解读</t>
  </si>
  <si>
    <t>三栏卡片/雷达图, 能力模型, 角色定义, 能力映射, 对比分析页</t>
  </si>
  <si>
    <t>{"id":14,"结构特征":"三栏卡片/雷达图","数据内容":"能力模型","业务场景":"角色定义","逻辑意图":"能力映射","页面类型":"对比分析页"}</t>
  </si>
  <si>
    <t>并列利弊分析</t>
  </si>
  <si>
    <t>双栏文本卡片, 利弊分析/核心优势,定性对比/优劣势分析, 文本对比页</t>
  </si>
  <si>
    <t>{"id":15,"结构特征":"双栏文本卡片","数据内容":"利弊分析/核心优势","业务场景":"定性对比/优劣势分析","逻辑意图":"","页面类型":"文本对比页"}</t>
  </si>
  <si>
    <t>SWOT分析</t>
  </si>
  <si>
    <t>SWOT矩阵/四象限, 优劣势/机会威胁, 战略规划/市场分析, 策略分析页</t>
  </si>
  <si>
    <t>{"id":16,"结构特征":"SWOT矩阵/四象限","数据内容":"优劣势/机会威胁","业务场景":"战略规划/市场分析","逻辑意图":"","页面类型":"策略分析页"}</t>
  </si>
  <si>
    <t>强对比+雷达（纵）</t>
  </si>
  <si>
    <t>多列卡片/雷达图, 多维评分, 技术选型/架构评估, 方案比选/维度评分, 方案评估页</t>
  </si>
  <si>
    <t>{"id":17,"结构特征":"多列卡片/雷达图","数据内容":"多维评分","业务场景":"技术选型/架构评估","逻辑意图":"方案比选/维度评分","页面类型":"方案评估页"}</t>
  </si>
  <si>
    <t>强对比+雷达（横）</t>
  </si>
  <si>
    <t>左侧列表/右侧雷达, 策略演进, 营销规划/年度对比, 前后对比, 演进分析页</t>
  </si>
  <si>
    <t>{"id":18,"结构特征":"左侧列表/右侧雷达","数据内容":"策略演进","业务场景":"营销规划/年度对比","逻辑意图":"前后对比","页面类型":"演进分析页"}</t>
  </si>
  <si>
    <t>对比卡片/雷达图, 优劣势/能力模型,战略决策, 方案比选/维度评分, 决策分析页</t>
  </si>
  <si>
    <t>{"id":19,"结构特征":"对比卡片/雷达图","数据内容":"优劣势/能力模型","业务场景":"战略决策","逻辑意图":"方案比选/维度评分","页面类型":"决策分析页"}</t>
  </si>
  <si>
    <t>强对比+柱状</t>
  </si>
  <si>
    <t>对比卡片/分组柱状图, 策略对比/渗透率数据, 品牌策略, 策略推演/效果模拟, 策略分析页</t>
  </si>
  <si>
    <t>{"id":20,"结构特征":"对比卡片/分组柱状图","数据内容":"策略对比/渗透率数据","业务场景":"品牌策略","逻辑意图":"策略推演/效果模拟","页面类型":"策略分析页"}</t>
  </si>
  <si>
    <t>强对比+趋势</t>
  </si>
  <si>
    <t>对比卡片/趋势曲线图, 模式优劣/ROI趋势, 内容营销/投放策略, 长短效对比/趋势预测, 策略分析页</t>
  </si>
  <si>
    <t>{"id":21,"结构特征":"对比卡片/趋势曲线图","数据内容":"模式优劣/ROI趋势","业务场景":"内容营销/投放策略","逻辑意图":"长短效对比/趋势预测","页面类型":"策略分析页"}</t>
  </si>
  <si>
    <t>并列分析+雷达</t>
  </si>
  <si>
    <t>左右对比卡/雷达图, 策略选项/风险评估,战略选择, 风险收益/策略博弈, 策略决策页</t>
  </si>
  <si>
    <t>{"id":22,"结构特征":"左右对比卡/雷达图","数据内容":"策略选项/风险评估","业务场景":"战略选择","逻辑意图":"风险收益/策略博弈","页面类型":"策略决策页"}</t>
  </si>
  <si>
    <t>阶段+对比分点</t>
  </si>
  <si>
    <t>三阶段卡片/任务清单, 建设阶段/关键任务, 技术规划/项目路线, 分步实施/演进路径, 路线规划页</t>
  </si>
  <si>
    <t>{"id":23,"结构特征":"三阶段卡片/任务清单","数据内容":"建设阶段/关键任务","业务场景":"技术规划/项目路线","逻辑意图":"分步实施/演进路径","页面类型":"路线规划页"}</t>
  </si>
  <si>
    <t>架构对比</t>
  </si>
  <si>
    <t>四列流程卡片, 架构分层/数据流向, 分层架构/流程逻辑, 架构展示页</t>
  </si>
  <si>
    <t>{"id":24,"结构特征":"四列流程卡片","数据内容":"架构分层/数据流向","业务场景":"分层架构/流程逻辑","逻辑意图":"","页面类型":"架构展示页"}</t>
  </si>
  <si>
    <t>对比+趋势</t>
  </si>
  <si>
    <t>四阶段卡片/曲线图, 职业阶段/能力进阶, 职业发展/人才培养, 阶段进阶/成长路径, 路径规划页</t>
  </si>
  <si>
    <t>{"id":25,"结构特征":"四阶段卡片/曲线图","数据内容":"职业阶段/能力进阶","业务场景":"职业发展/人才培养","逻辑意图":"阶段进阶/成长路径","页面类型":"路径规划页"}</t>
  </si>
  <si>
    <t>雷达+四卡片</t>
  </si>
  <si>
    <t>四象限卡片/雷达图, 健康维度/生活方式, 健康管理/生活规划, 全面规划/维度平衡, 方案规划页</t>
  </si>
  <si>
    <t>{"id":26,"结构特征":"四象限卡片/雷达图","数据内容":"健康维度/生活方式","业务场景":"健康管理/生活规划","逻辑意图":"全面规划/维度平衡","页面类型":"方案规划页"}</t>
  </si>
  <si>
    <t>左侧数据占比+问题解析</t>
  </si>
  <si>
    <t>环形图/列表卡片, 流失原因/痛点归因, 用户体验/流失分析, 归因分析/问题拆解, 归因分析页</t>
  </si>
  <si>
    <t>{"id":27,"结构特征":"环形图/列表卡片","数据内容":"流失原因/痛点归因","业务场景":"用户体验/流失分析","逻辑意图":"归因分析/问题拆解","页面类型":"归因分析页"}</t>
  </si>
  <si>
    <t>左侧数据分布+问题解析</t>
  </si>
  <si>
    <t>条形图/痛点卡片, 痛点分布/场景还原, 用户体验/痛点分析, 问题识别/优先级排序, 痛点洞察页</t>
  </si>
  <si>
    <t>{"id":28,"结构特征":"条形图/痛点卡片","数据内容":"痛点分布/场景还原","业务场景":"用户体验/痛点分析","逻辑意图":"问题识别/优先级排序","页面类型":"痛点洞察页"}</t>
  </si>
  <si>
    <t>分点描述+趋势</t>
  </si>
  <si>
    <t>分点描述+雷达</t>
  </si>
  <si>
    <t>对比分析+占比分布</t>
  </si>
  <si>
    <t>三栏卡片/堆叠柱状图, 服务模式/责任模型, 概念对比/责任划分, 概念科普页</t>
  </si>
  <si>
    <t>{"id":29,"结构特征":"三栏卡片/堆叠柱状图","数据内容":"服务模式/责任模型","业务场景":"概念对比/责任划分","逻辑意图":"","页面类型":"概念科普页"}</t>
  </si>
  <si>
    <t>堆叠柱状图/环形图, 营收增长/业务构成, 集团财报/经营分析, 增长趋势/成分占比, 经营看板页</t>
  </si>
  <si>
    <t>{"id":30,"结构特征":"堆叠柱状图/环形图","数据内容":"营收增长/业务构成","业务场景":"集团财报/经营分析","逻辑意图":"增长趋势/成分占比","页面类型":"经营看板页"}</t>
  </si>
  <si>
    <t>时间轴</t>
  </si>
  <si>
    <t>横向时间轴/里程碑, 发展历程/关键事件, 品牌故事, 时间演进/历史回顾, 时间轴页</t>
  </si>
  <si>
    <t>{"id":31,"结构特征":"横向时间轴/里程碑","数据内容":"发展历程/关键事件","业务场景":"品牌故事","逻辑意图":"时间演进/历史回顾","页面类型":"时间轴页"}</t>
  </si>
  <si>
    <t>事项复盘（占比+分点）</t>
  </si>
  <si>
    <t>列表引用/环形图/方案卡, 用户反馈/整改措施, 客户体验/服务优化, 问题归纳/行动计划, 反馈分析页</t>
  </si>
  <si>
    <t>{"id":32,"结构特征":"列表引用/环形图/方案卡","数据内容":"用户反馈/整改措施","业务场景":"客户体验/服务优化","逻辑意图":"问题归纳/行动计划","页面类型":"反馈分析页"}</t>
  </si>
  <si>
    <t>文本卡片侧边栏+四宫格文本解读</t>
  </si>
  <si>
    <t>四宫格卡片/状态标签, 待办事项/优先级, 个人效能/任务管理, 任务清单/流程梳理, 任务管理页</t>
  </si>
  <si>
    <t>{"id":33,"结构特征":"四宫格卡片/状态标签","数据内容":"待办事项/优先级","业务场景":"个人效能/任务管理","逻辑意图":"任务清单/流程梳理","页面类型":"任务管理页"}</t>
  </si>
  <si>
    <t>四宫格文本解读+卡片雷达图解析</t>
  </si>
  <si>
    <t>四象限卡片/雷达图, 转型思维/差距分析, 数字化转型/战略思考, 概念阐述/现状对比, 概念展示页</t>
  </si>
  <si>
    <t>{"id":34,"结构特征":"四象限卡片/雷达图","数据内容":"转型思维/差距分析","业务场景":"数字化转型/战略思考","逻辑意图":"概念阐述/现状对比","页面类型":"概念展示页"}</t>
  </si>
  <si>
    <t>雷达图+分类</t>
  </si>
  <si>
    <t>雷达图/列表卡片, 业务布局/生态链, 战略规划/企业介绍, 生态结构/业务全景, 战略布局页</t>
  </si>
  <si>
    <t>{"id":35,"结构特征":"雷达图/列表卡片","数据内容":"业务布局/生态链","业务场景":"战略规划/企业介绍","逻辑意图":"生态结构/业务全景","页面类型":"战略布局页"}</t>
  </si>
  <si>
    <t>序号</t>
  </si>
  <si>
    <t>建议模板 ID (Semantic Key)</t>
  </si>
  <si>
    <t>状态</t>
  </si>
  <si>
    <t>涉及原图 (Image Index)</t>
  </si>
  <si>
    <t>核心结构特征 (Prompt 识别依据)</t>
  </si>
  <si>
    <t>匹配标签/关键词 (Tags)</t>
  </si>
  <si>
    <t>防爆版约束 (Constraints)</t>
  </si>
  <si>
    <t>Tpl_Radar_Assessment</t>
  </si>
  <si>
    <t>合并</t>
  </si>
  <si>
    <t>13, 15, 19, 30, 36, 37</t>
  </si>
  <si>
    <t>雷达图 + 3~6个解释卡片</t>
  </si>
  <si>
    <t>能力模型, 维度评估, 方案比选, 优劣势分析, 布局全景</t>
  </si>
  <si>
    <t>必须有 3-6 个具体的评估维度。卡片文本限 50 字内。</t>
  </si>
  <si>
    <t>图13 (应用 vs 流程)：3卡片 + 雷达
图15 (云部署)：3卡片 + 雷达
图30 (数字化转型)：4卡片 + 雷达
图36 (Z世代)：3卡片 + 雷达
图37 (小米布局)：列表 + 雷达</t>
  </si>
  <si>
    <t>保留： 图30（4卡片结构最完整，也能兼容3卡片）。
去掉/合并： 图13、15、36、37。</t>
  </si>
  <si>
    <t>(自适应布局：卡片少放单侧，多放底部)</t>
  </si>
  <si>
    <t>Tpl_Comparison_VS</t>
  </si>
  <si>
    <t>14, 20, 28</t>
  </si>
  <si>
    <t>左右两栏对决</t>
  </si>
  <si>
    <t>VS, 对比, 方案A/B, 激进vs保守, 线上vs线下</t>
  </si>
  <si>
    <t>必须是两个明确的对立主体。禁止用于三个以上对象。</t>
  </si>
  <si>
    <t>图3 (支出对比)：柱状图 + 右侧2个KPI卡
图5 (业绩分析)：柱状图(带基准线) + 右侧2个KPI卡
图26 (痛点洞察)：条形图 + 右侧3个痛点卡</t>
  </si>
  <si>
    <t>保留： 图5（带基准线的逻辑最复杂，兼容性最强）。
去掉： 图3、图26。
标签定义： Layout_Chart_With_Side_Insights (图表+侧边洞察)。</t>
  </si>
  <si>
    <t>(支持：纯文对比 / 文本+图表 / 文本+参数)</t>
  </si>
  <si>
    <t>Tpl_Chart_Side_Insight</t>
  </si>
  <si>
    <t>3, 5, 9, 25, 26, 29</t>
  </si>
  <si>
    <t>左侧大图表 + 右侧重点洞察卡</t>
  </si>
  <si>
    <t>归因分析, 痛点洞察, 异常预警, 业绩差距, 投入产出</t>
  </si>
  <si>
    <t>右侧卡片专用于放“结论”或“问题”，而非原始数据。</t>
  </si>
  <si>
    <t>图23 (职业路径)：4列卡片
图24 (数仓架构)：4列卡片
图31 (Task Flow)：4宫格卡片
图35 (云服务)：3列卡片</t>
  </si>
  <si>
    <t>保留： 图24（带流程向导属性）和 图31（Grid网格属性）。
去掉： 图23、图35（3列可以用4列模板兼容，或者空一列）。</t>
  </si>
  <si>
    <t>(图表类型可变：柱/线/组合)</t>
  </si>
  <si>
    <t>Tpl_KPI_Dashboard_Mix</t>
  </si>
  <si>
    <t>保留</t>
  </si>
  <si>
    <t>1, 32</t>
  </si>
  <si>
    <t>顶部KPI数字卡 + 底部混合图表</t>
  </si>
  <si>
    <t>仪表盘, 经营看板, 考核标准, 综合汇报, 业务概览</t>
  </si>
  <si>
    <t>数据量极高。必须有 3-4 个关键大数字指标。</t>
  </si>
  <si>
    <t>图14 (办公模式)：左文 vs 右文
图20 (物流模式)：左文 vs 左文 (+雷达图)
图28 (危机应对)：左卡 vs 右卡 (+雷达图)</t>
  </si>
  <si>
    <t>保留： 图28（结构最丰富，包含雷达图）。如果不传雷达图数据，就自动隐藏雷达图，退化成图14。
去掉： 图14、图20。</t>
  </si>
  <si>
    <t>(高密度信息页)</t>
  </si>
  <si>
    <t>Tpl_Split_Pie_Bar</t>
  </si>
  <si>
    <t>左右分栏：环形图(左) + 条形图(右)</t>
  </si>
  <si>
    <t>构成占比, 分布情况, 工单分析, 效能构成</t>
  </si>
  <si>
    <t>适合展示“总量拆解”。左看成分，右看排名。</t>
  </si>
  <si>
    <t>Tpl_Trend_Timeline_Full</t>
  </si>
  <si>
    <t>全宽趋势图 (双轴)</t>
  </si>
  <si>
    <t>趋势分析, 增长率, 走势, 同比变化, 历史数据</t>
  </si>
  <si>
    <t>必须是时间序列数据 (X轴为时间)。</t>
  </si>
  <si>
    <t>Tpl_Funnel_Analysis</t>
  </si>
  <si>
    <t>漏斗图 + 侧边转化指标</t>
  </si>
  <si>
    <t>转化漏斗, 路径分析, 流失率, 流量筛选</t>
  </si>
  <si>
    <t>必须有层级递减关系的数据。</t>
  </si>
  <si>
    <t>Tpl_Ranking_Table_Visual</t>
  </si>
  <si>
    <t>表格 + 嵌入式进度条</t>
  </si>
  <si>
    <t>排行榜, 业绩排名, 达标率, 销售战报, Top10</t>
  </si>
  <si>
    <t>适合展示 5-10 项列表数据，必须含“排名”逻辑。</t>
  </si>
  <si>
    <t>Tpl_Bar_Ranking_Simple</t>
  </si>
  <si>
    <t>纯条形图排行榜 + 左侧总数</t>
  </si>
  <si>
    <t>点击量, 热度排名, 频次分析, 简单排名</t>
  </si>
  <si>
    <t>相比Tpl_08更轻量，适合不需要看明细的排名。</t>
  </si>
  <si>
    <t>Tpl_Project_Status_Grid</t>
  </si>
  <si>
    <t>左KPI + 右趋势图 + 状态标</t>
  </si>
  <si>
    <t>项目进度, 质量效能, Bug统计, 研发复盘</t>
  </si>
  <si>
    <t>适合“当前状态+历史趋势”的组合。</t>
  </si>
  <si>
    <t>Tpl_User_Persona_Stack</t>
  </si>
  <si>
    <t>堆叠柱状图 + 侧边画像卡</t>
  </si>
  <si>
    <t>用户画像, 人群分布, 消费偏好, 结构洞察</t>
  </si>
  <si>
    <t>必须包含“分群”和“构成”两个维度。</t>
  </si>
  <si>
    <t>Tpl_Process_Flow_Steps</t>
  </si>
  <si>
    <t>分步骤/分层级流程图</t>
  </si>
  <si>
    <t>流程架构, 数仓分层, 步骤向导, 执行链路</t>
  </si>
  <si>
    <t>适合 3-5 个有序步骤。</t>
  </si>
  <si>
    <t>Tpl_Column_Info_Cards</t>
  </si>
  <si>
    <t>23, 35</t>
  </si>
  <si>
    <t>多列并排信息卡</t>
  </si>
  <si>
    <t>职业规划, 服务模式, 产品特性, 多维度介绍</t>
  </si>
  <si>
    <t>纯文本/图标展示，无复杂数据关系。</t>
  </si>
  <si>
    <t>(3列或4列自适应)</t>
  </si>
  <si>
    <t>Tpl_Grid_Task_List</t>
  </si>
  <si>
    <t>网格状任务/事项卡</t>
  </si>
  <si>
    <t>待办事项, 任务清单, 工作概览, 日程安排</t>
  </si>
  <si>
    <t>适合碎片化、无严格顺序的信息。</t>
  </si>
  <si>
    <t>Tpl_Distribution_Curve</t>
  </si>
  <si>
    <t>正态分布/曲线图</t>
  </si>
  <si>
    <t>绩效分布, 考核统计, 人员结构, 模型拟合</t>
  </si>
  <si>
    <t>仅适用于统计学分布数据。</t>
  </si>
  <si>
    <t>Tpl_SWOT_Quadrant</t>
  </si>
  <si>
    <t>四象限矩阵</t>
  </si>
  <si>
    <t>SWOT, 策略分析, 市场定位, 机会威胁</t>
  </si>
  <si>
    <t>必须是 2x2 矩阵逻辑。</t>
  </si>
  <si>
    <t>Tpl_History_Timeline</t>
  </si>
  <si>
    <t>横向时间轴里程碑</t>
  </si>
  <si>
    <t>发展历程, 大事记, 公司历史, 演进路线</t>
  </si>
  <si>
    <t>适合按年份串联的关键事件。</t>
  </si>
  <si>
    <t>Tpl_Strategy_Evolution</t>
  </si>
  <si>
    <t>左列表 + 右雷达 (演进对比)</t>
  </si>
  <si>
    <t>策略演进, 年度对比, 规划变迁</t>
  </si>
  <si>
    <t>强调“过去 vs 现在”的变化。</t>
  </si>
  <si>
    <t>原始文件名 (File Name)</t>
  </si>
  <si>
    <t>模板名称 (Name)</t>
  </si>
  <si>
    <t>建议 ID (Semantic ID)</t>
  </si>
  <si>
    <t>标签定义 (Tags)</t>
  </si>
  <si>
    <t>image_649701.png</t>
  </si>
  <si>
    <t>员工绩效分布概览</t>
  </si>
  <si>
    <t>正态分布图/右侧卡片, 绩效等级/分布人数, 人力资源/绩效考核, 模型拟合/分布统计, 统计概览页</t>
  </si>
  <si>
    <t>image_64a624.png</t>
  </si>
  <si>
    <t>数据仓库分层架构</t>
  </si>
  <si>
    <t>四列流程卡片, 架构分层/数据流向, 数仓架构/技术方案, 分层架构/流程逻辑, 架构展示页</t>
  </si>
  <si>
    <t>image_64ae04.png</t>
  </si>
  <si>
    <t>Task Flow (今日事项概览)</t>
  </si>
  <si>
    <t>image_64ada9.png</t>
  </si>
  <si>
    <t>云计算服务模式解析</t>
  </si>
  <si>
    <t>Tpl_Concept_Explain_Cols</t>
  </si>
  <si>
    <t>三栏卡片/堆叠柱状图, 服务模式/责任模型, 云计算/技术科普, 概念对比/责任划分, 概念科普页</t>
  </si>
  <si>
    <t>image_649ee9.png</t>
  </si>
  <si>
    <t>海外市场进军策略分析</t>
  </si>
  <si>
    <t>SWOT矩阵/四象限, 优劣势/机会威胁, 战略规划/市场分析, 环境扫描/战略决策, 策略分析页</t>
  </si>
  <si>
    <t>image_649f1f.png</t>
  </si>
  <si>
    <t>2023 vs 2024 营销策略演进</t>
  </si>
  <si>
    <t>左侧列表/右侧雷达, 策略演进/资源倾斜, 营销规划/年度对比, 演变路径/前后对比, 演进分析页</t>
  </si>
  <si>
    <t>image_64a644.png</t>
  </si>
  <si>
    <t>全面健康管理计划</t>
  </si>
  <si>
    <t>Tpl_Radar_4_Quadrant</t>
  </si>
  <si>
    <t>image_64a607.png</t>
  </si>
  <si>
    <t>2025 数据平台建设路线图</t>
  </si>
  <si>
    <t>Tpl_Roadmap_Cards</t>
  </si>
  <si>
    <t>image_64a62a.png</t>
  </si>
  <si>
    <t>个人职业发展路径规划</t>
  </si>
  <si>
    <t>Tpl_Growth_Path_Curve</t>
  </si>
  <si>
    <t>image_64a5ec.png</t>
  </si>
  <si>
    <t>危机应对策略分析</t>
  </si>
  <si>
    <t>Tpl_Risk_Strategy_VS</t>
  </si>
  <si>
    <t>左右对比卡/雷达图, 策略选项/风险评估, 危机公关/战略选择, 风险收益/策略博弈, 策略决策页</t>
  </si>
  <si>
    <t>image_64ae09.png</t>
  </si>
  <si>
    <t>数字化转型的核心思考</t>
  </si>
  <si>
    <t>Tpl_Concept_Radar_Cards</t>
  </si>
  <si>
    <t>image_64adcd.png</t>
  </si>
  <si>
    <t>公司发展历程回顾</t>
  </si>
  <si>
    <t>横向时间轴/里程碑, 发展历程/关键事件, 公司介绍/品牌故事, 时间演进/历史回顾, 时间轴页</t>
  </si>
  <si>
    <t>image_64ae23.png</t>
  </si>
  <si>
    <t>小米关键业务布局</t>
  </si>
  <si>
    <t>Tpl_Strategy_Layout_Radar</t>
  </si>
  <si>
    <t>image_649ec8.png</t>
  </si>
  <si>
    <t>应用工程师 vs 流程工程师</t>
  </si>
  <si>
    <t>Tpl_Role_Compare_Radar</t>
  </si>
  <si>
    <t>三栏卡片/雷达图, 岗位职责/能力模型, 角色定义/招聘面试, 角色对比/能力映射, 对比分析页</t>
  </si>
  <si>
    <t>image_649ee3.png</t>
  </si>
  <si>
    <t>办公模式深度对比</t>
  </si>
  <si>
    <t>Tpl_Compare_Text_VS</t>
  </si>
  <si>
    <t>双栏文本卡片, 利弊分析/核心优势, 行政管理/办公模式, 定性对比/优劣势分析, 文本对比页</t>
  </si>
  <si>
    <t>image_649f04.png</t>
  </si>
  <si>
    <t>云部署模式对比分析</t>
  </si>
  <si>
    <t>Tpl_Compare_Multi_Radar</t>
  </si>
  <si>
    <t>多列卡片/雷达图, 方案特性/多维评分, 技术选型/架构评估, 方案比选/维度评分, 方案评估页</t>
  </si>
  <si>
    <t>image_64a323.png</t>
  </si>
  <si>
    <t>自建物流 vs 第三方物流</t>
  </si>
  <si>
    <t>Tpl_Compare_Cards_Radar</t>
  </si>
  <si>
    <t>对比卡片/雷达图, 优劣势/能力模型, 物流模式/战略决策, 方案比选/维度评分, 决策分析页</t>
  </si>
  <si>
    <t>image_64a5cb.png</t>
  </si>
  <si>
    <t>单一品牌 vs 多品牌策略</t>
  </si>
  <si>
    <t>Tpl_Compare_Cards_Chart</t>
  </si>
  <si>
    <t>对比卡片/分组柱状图, 策略对比/渗透率数据, 品牌策略/市场营销, 策略推演/效果模拟, 策略分析页</t>
  </si>
  <si>
    <t>image_64a5e6.png</t>
  </si>
  <si>
    <t>内容营销 vs 硬广投放</t>
  </si>
  <si>
    <t>Tpl_Compare_Cards_Trend</t>
  </si>
  <si>
    <t>image_6496c6.png</t>
  </si>
  <si>
    <t>APP功能模块点击分析</t>
  </si>
  <si>
    <t>image_649724.png</t>
  </si>
  <si>
    <t>用户消费偏好分析</t>
  </si>
  <si>
    <t>堆叠柱状图/侧边说明, 人群画像/消费结构, 市场调研/用户分析, 细分对比/结构洞察, 画像分析页</t>
  </si>
  <si>
    <t>image_6496e4.png</t>
  </si>
  <si>
    <t>全渠道转化漏斗分析</t>
  </si>
  <si>
    <t>image_64a649.png</t>
  </si>
  <si>
    <t>用户流失根本原因分析</t>
  </si>
  <si>
    <t>Tpl_Reason_List_Pie</t>
  </si>
  <si>
    <t>image_64a664.png</t>
  </si>
  <si>
    <t>用户体验痛点洞察</t>
  </si>
  <si>
    <t>Tpl_Chart_Pain_Insight</t>
  </si>
  <si>
    <t>image_64adaf.png</t>
  </si>
  <si>
    <t>用户留存率下降深度归因</t>
  </si>
  <si>
    <t>Tpl_Trend_Reason_Insight</t>
  </si>
  <si>
    <t>趋势图/列表卡片, 留存趋势/归因分析, 用户运营/流失诊断, 趋势归因/问题拆解, 归因分析页</t>
  </si>
  <si>
    <t>image_64ade8.png</t>
  </si>
  <si>
    <t>客户反馈分析与整改方案</t>
  </si>
  <si>
    <t>Tpl_Feedback_Action_Plan</t>
  </si>
  <si>
    <t>image_64ad8f.png</t>
  </si>
  <si>
    <t>Z世代消费心理洞察</t>
  </si>
  <si>
    <t>Tpl_Radar_Insight_Cards</t>
  </si>
  <si>
    <t>列表卡片/雷达图, 消费心理/人群对比, 市场洞察/用户研究, 特征归纳/差异对比, 洞察分析页</t>
  </si>
  <si>
    <t>image_56ff0c.png</t>
  </si>
  <si>
    <t>科技人才年度考核奖励标准</t>
  </si>
  <si>
    <t>高密度网格/多图表组合, 考核标准/奖金明细, 薪酬激励/人才管理, 总分结构/多维对比, 仪表盘看板</t>
  </si>
  <si>
    <t>image_64ae2a.png</t>
  </si>
  <si>
    <t>小米集团核心业务增长看板</t>
  </si>
  <si>
    <t>Tpl_KPI_Biz_Growth_Mix</t>
  </si>
  <si>
    <t>KPI卡/堆叠柱状图/环形图, 营收增长/业务构成, 集团财报/经营分析, 增长趋势/成分占比, 经营看板页</t>
  </si>
  <si>
    <t>image_643909.png</t>
  </si>
  <si>
    <t>2023年用户增长趋势分析</t>
  </si>
  <si>
    <t>全宽趋势组合图, 增长趋势/环比数据, 用户增长/年度复盘, 趋势演变/双维度分析, 趋势分析页</t>
  </si>
  <si>
    <t>image_643969.png</t>
  </si>
  <si>
    <t>年度运营支出对比分析</t>
  </si>
  <si>
    <t>Tpl_Chart_Comparison_Alert</t>
  </si>
  <si>
    <t>分组柱状图/预警卡, 支出明细/涨幅, 成本管控/预算复盘, 同比对比/异常突显, 对比分析页</t>
  </si>
  <si>
    <t>image_64392e.png</t>
  </si>
  <si>
    <t>全国销售大区业绩排名表</t>
  </si>
  <si>
    <t>image_643912.png</t>
  </si>
  <si>
    <t>2024 Q3 产品线销售业绩分析</t>
  </si>
  <si>
    <t>Tpl_Chart_Target_Gap</t>
  </si>
  <si>
    <t>image_6493fb.png</t>
  </si>
  <si>
    <t>库存周转率分析表</t>
  </si>
  <si>
    <t>Tpl_Table_Chart_Monitor</t>
  </si>
  <si>
    <t>image_649708.png</t>
  </si>
  <si>
    <t>本月工单数据分析</t>
  </si>
  <si>
    <t>Tpl_Split_Pie_Bar_Mix</t>
  </si>
  <si>
    <t>image_649740.png</t>
  </si>
  <si>
    <t>Q3 广告投放 ROI 深度复盘</t>
  </si>
  <si>
    <t>Tpl_KPI_Table_Bar_Mix</t>
  </si>
  <si>
    <t>KPI卡/表格/双向条形图, 投入产出/渠道ROI, 广告投放/营销复盘, 投入产出比/效益评估, 经营分析页</t>
  </si>
  <si>
    <t>image_649ec1.png</t>
  </si>
  <si>
    <t>研发部门质量效能统计</t>
  </si>
  <si>
    <t>左侧KPI/组合图, 代码提交/Bug修复率, 研发效能/质量管理, 趋势监控/质量效率, 效能统计页</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</si>
</sst>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9">
    <font>
      <sz val="11"/>
      <color theme="1"/>
      <name val="宋体"/>
      <charset val="134"/>
      <scheme val="minor"/>
    </font>
    <font>
      <b/>
      <sz val="11"/>
      <color rgb="FF1F1F1F"/>
      <name val="宋体"/>
      <charset val="134"/>
      <scheme val="minor"/>
    </font>
    <font>
      <sz val="11"/>
      <color rgb="FF444746"/>
      <name val="宋体"/>
      <charset val="134"/>
      <scheme val="minor"/>
    </font>
    <font>
      <sz val="11"/>
      <color rgb="FF1F1F1F"/>
      <name val="宋体"/>
      <charset val="134"/>
      <scheme val="minor"/>
    </font>
    <font>
      <b/>
      <sz val="11"/>
      <color rgb="FF444746"/>
      <name val="宋体"/>
      <charset val="134"/>
      <scheme val="minor"/>
    </font>
    <font>
      <sz val="11"/>
      <color rgb="FF000000"/>
      <name val="宋体"/>
      <charset val="134"/>
    </font>
    <font>
      <b/>
      <sz val="11"/>
      <color rgb="FF000000"/>
      <name val="微软雅黑"/>
      <charset val="134"/>
    </font>
    <font>
      <sz val="10"/>
      <color rgb="FF000000"/>
      <name val="微软雅黑"/>
      <charset val="134"/>
    </font>
    <font>
      <sz val="12"/>
      <color rgb="FF1F1F1F"/>
      <name val="宋体"/>
      <charset val="134"/>
      <scheme val="minor"/>
    </font>
    <font>
      <sz val="10"/>
      <color theme="1"/>
      <name val="Arial Unicode MS"/>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4">
    <fill>
      <patternFill patternType="none"/>
    </fill>
    <fill>
      <patternFill patternType="gray125"/>
    </fill>
    <fill>
      <patternFill patternType="solid">
        <fgColor rgb="FF9DC3E6"/>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3">
    <border>
      <left/>
      <right/>
      <top/>
      <bottom/>
      <diagonal/>
    </border>
    <border>
      <left style="medium">
        <color rgb="FF1F1F1F"/>
      </left>
      <right style="medium">
        <color rgb="FF1F1F1F"/>
      </right>
      <top style="medium">
        <color rgb="FF1F1F1F"/>
      </top>
      <bottom style="medium">
        <color rgb="FF1F1F1F"/>
      </bottom>
      <diagonal/>
    </border>
    <border>
      <left style="medium">
        <color rgb="FF1F1F1F"/>
      </left>
      <right style="medium">
        <color rgb="FF1F1F1F"/>
      </right>
      <top style="medium">
        <color rgb="FF1F1F1F"/>
      </top>
      <bottom/>
      <diagonal/>
    </border>
    <border>
      <left style="medium">
        <color rgb="FF1F1F1F"/>
      </left>
      <right style="medium">
        <color rgb="FF1F1F1F"/>
      </right>
      <top/>
      <bottom/>
      <diagonal/>
    </border>
    <border>
      <left style="medium">
        <color rgb="FF1F1F1F"/>
      </left>
      <right style="medium">
        <color rgb="FF1F1F1F"/>
      </right>
      <top/>
      <bottom style="medium">
        <color rgb="FF1F1F1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0"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0" fillId="3" borderId="5" applyNumberFormat="0" applyFont="0" applyAlignment="0" applyProtection="0">
      <alignment vertical="center"/>
    </xf>
    <xf numFmtId="0" fontId="12"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6" applyNumberFormat="0" applyFill="0" applyAlignment="0" applyProtection="0">
      <alignment vertical="center"/>
    </xf>
    <xf numFmtId="0" fontId="16" fillId="0" borderId="6" applyNumberFormat="0" applyFill="0" applyAlignment="0" applyProtection="0">
      <alignment vertical="center"/>
    </xf>
    <xf numFmtId="0" fontId="17" fillId="0" borderId="7" applyNumberFormat="0" applyFill="0" applyAlignment="0" applyProtection="0">
      <alignment vertical="center"/>
    </xf>
    <xf numFmtId="0" fontId="17" fillId="0" borderId="0" applyNumberFormat="0" applyFill="0" applyBorder="0" applyAlignment="0" applyProtection="0">
      <alignment vertical="center"/>
    </xf>
    <xf numFmtId="0" fontId="18" fillId="4" borderId="8" applyNumberFormat="0" applyAlignment="0" applyProtection="0">
      <alignment vertical="center"/>
    </xf>
    <xf numFmtId="0" fontId="19" fillId="5" borderId="9" applyNumberFormat="0" applyAlignment="0" applyProtection="0">
      <alignment vertical="center"/>
    </xf>
    <xf numFmtId="0" fontId="20" fillId="5" borderId="8" applyNumberFormat="0" applyAlignment="0" applyProtection="0">
      <alignment vertical="center"/>
    </xf>
    <xf numFmtId="0" fontId="21" fillId="6" borderId="10" applyNumberFormat="0" applyAlignment="0" applyProtection="0">
      <alignment vertical="center"/>
    </xf>
    <xf numFmtId="0" fontId="22" fillId="0" borderId="11" applyNumberFormat="0" applyFill="0" applyAlignment="0" applyProtection="0">
      <alignment vertical="center"/>
    </xf>
    <xf numFmtId="0" fontId="23" fillId="0" borderId="12" applyNumberFormat="0" applyFill="0" applyAlignment="0" applyProtection="0">
      <alignment vertical="center"/>
    </xf>
    <xf numFmtId="0" fontId="24" fillId="7" borderId="0" applyNumberFormat="0" applyBorder="0" applyAlignment="0" applyProtection="0">
      <alignment vertical="center"/>
    </xf>
    <xf numFmtId="0" fontId="25" fillId="8" borderId="0" applyNumberFormat="0" applyBorder="0" applyAlignment="0" applyProtection="0">
      <alignment vertical="center"/>
    </xf>
    <xf numFmtId="0" fontId="26" fillId="9" borderId="0" applyNumberFormat="0" applyBorder="0" applyAlignment="0" applyProtection="0">
      <alignment vertical="center"/>
    </xf>
    <xf numFmtId="0" fontId="27" fillId="10" borderId="0" applyNumberFormat="0" applyBorder="0" applyAlignment="0" applyProtection="0">
      <alignment vertical="center"/>
    </xf>
    <xf numFmtId="0" fontId="28" fillId="11" borderId="0" applyNumberFormat="0" applyBorder="0" applyAlignment="0" applyProtection="0">
      <alignment vertical="center"/>
    </xf>
    <xf numFmtId="0" fontId="28" fillId="12" borderId="0" applyNumberFormat="0" applyBorder="0" applyAlignment="0" applyProtection="0">
      <alignment vertical="center"/>
    </xf>
    <xf numFmtId="0" fontId="27" fillId="13" borderId="0" applyNumberFormat="0" applyBorder="0" applyAlignment="0" applyProtection="0">
      <alignment vertical="center"/>
    </xf>
    <xf numFmtId="0" fontId="27" fillId="14" borderId="0" applyNumberFormat="0" applyBorder="0" applyAlignment="0" applyProtection="0">
      <alignment vertical="center"/>
    </xf>
    <xf numFmtId="0" fontId="28" fillId="15" borderId="0" applyNumberFormat="0" applyBorder="0" applyAlignment="0" applyProtection="0">
      <alignment vertical="center"/>
    </xf>
    <xf numFmtId="0" fontId="28" fillId="16" borderId="0" applyNumberFormat="0" applyBorder="0" applyAlignment="0" applyProtection="0">
      <alignment vertical="center"/>
    </xf>
    <xf numFmtId="0" fontId="27" fillId="17" borderId="0" applyNumberFormat="0" applyBorder="0" applyAlignment="0" applyProtection="0">
      <alignment vertical="center"/>
    </xf>
    <xf numFmtId="0" fontId="27" fillId="18" borderId="0" applyNumberFormat="0" applyBorder="0" applyAlignment="0" applyProtection="0">
      <alignment vertical="center"/>
    </xf>
    <xf numFmtId="0" fontId="28" fillId="19" borderId="0" applyNumberFormat="0" applyBorder="0" applyAlignment="0" applyProtection="0">
      <alignment vertical="center"/>
    </xf>
    <xf numFmtId="0" fontId="28" fillId="20" borderId="0" applyNumberFormat="0" applyBorder="0" applyAlignment="0" applyProtection="0">
      <alignment vertical="center"/>
    </xf>
    <xf numFmtId="0" fontId="27" fillId="21" borderId="0" applyNumberFormat="0" applyBorder="0" applyAlignment="0" applyProtection="0">
      <alignment vertical="center"/>
    </xf>
    <xf numFmtId="0" fontId="27" fillId="22" borderId="0" applyNumberFormat="0" applyBorder="0" applyAlignment="0" applyProtection="0">
      <alignment vertical="center"/>
    </xf>
    <xf numFmtId="0" fontId="28" fillId="23" borderId="0" applyNumberFormat="0" applyBorder="0" applyAlignment="0" applyProtection="0">
      <alignment vertical="center"/>
    </xf>
    <xf numFmtId="0" fontId="28" fillId="24" borderId="0" applyNumberFormat="0" applyBorder="0" applyAlignment="0" applyProtection="0">
      <alignment vertical="center"/>
    </xf>
    <xf numFmtId="0" fontId="27" fillId="25" borderId="0" applyNumberFormat="0" applyBorder="0" applyAlignment="0" applyProtection="0">
      <alignment vertical="center"/>
    </xf>
    <xf numFmtId="0" fontId="27" fillId="26" borderId="0" applyNumberFormat="0" applyBorder="0" applyAlignment="0" applyProtection="0">
      <alignment vertical="center"/>
    </xf>
    <xf numFmtId="0" fontId="28" fillId="27" borderId="0" applyNumberFormat="0" applyBorder="0" applyAlignment="0" applyProtection="0">
      <alignment vertical="center"/>
    </xf>
    <xf numFmtId="0" fontId="28" fillId="28" borderId="0" applyNumberFormat="0" applyBorder="0" applyAlignment="0" applyProtection="0">
      <alignment vertical="center"/>
    </xf>
    <xf numFmtId="0" fontId="27" fillId="29" borderId="0" applyNumberFormat="0" applyBorder="0" applyAlignment="0" applyProtection="0">
      <alignment vertical="center"/>
    </xf>
    <xf numFmtId="0" fontId="27" fillId="30" borderId="0" applyNumberFormat="0" applyBorder="0" applyAlignment="0" applyProtection="0">
      <alignment vertical="center"/>
    </xf>
    <xf numFmtId="0" fontId="28" fillId="31" borderId="0" applyNumberFormat="0" applyBorder="0" applyAlignment="0" applyProtection="0">
      <alignment vertical="center"/>
    </xf>
    <xf numFmtId="0" fontId="28" fillId="32" borderId="0" applyNumberFormat="0" applyBorder="0" applyAlignment="0" applyProtection="0">
      <alignment vertical="center"/>
    </xf>
    <xf numFmtId="0" fontId="27" fillId="33" borderId="0" applyNumberFormat="0" applyBorder="0" applyAlignment="0" applyProtection="0">
      <alignment vertical="center"/>
    </xf>
  </cellStyleXfs>
  <cellXfs count="30">
    <xf numFmtId="0" fontId="0" fillId="0" borderId="0" xfId="0"/>
    <xf numFmtId="0" fontId="1" fillId="0" borderId="1" xfId="0" applyFont="1" applyBorder="1" applyAlignment="1">
      <alignment wrapText="1" readingOrder="1"/>
    </xf>
    <xf numFmtId="0" fontId="2" fillId="0" borderId="1" xfId="0" applyFont="1" applyBorder="1" applyAlignment="1">
      <alignment wrapText="1" readingOrder="1"/>
    </xf>
    <xf numFmtId="0" fontId="3" fillId="0" borderId="1" xfId="0" applyFont="1" applyBorder="1" applyAlignment="1">
      <alignment wrapText="1" readingOrder="1"/>
    </xf>
    <xf numFmtId="0" fontId="4" fillId="0" borderId="1" xfId="0" applyFont="1" applyBorder="1" applyAlignment="1">
      <alignment wrapText="1" readingOrder="1"/>
    </xf>
    <xf numFmtId="0" fontId="1" fillId="0" borderId="2" xfId="0" applyFont="1" applyBorder="1" applyAlignment="1">
      <alignment wrapText="1" readingOrder="1"/>
    </xf>
    <xf numFmtId="0" fontId="5" fillId="0" borderId="0" xfId="0" applyFont="1" applyAlignment="1">
      <alignment horizontal="center" wrapText="1"/>
    </xf>
    <xf numFmtId="0" fontId="5" fillId="0" borderId="0" xfId="0" applyFont="1" applyAlignment="1">
      <alignment horizontal="center" vertical="center" wrapText="1"/>
    </xf>
    <xf numFmtId="0" fontId="0" fillId="0" borderId="3" xfId="0" applyBorder="1"/>
    <xf numFmtId="0" fontId="0" fillId="0" borderId="0" xfId="0" applyAlignment="1">
      <alignment horizontal="center" vertical="center"/>
    </xf>
    <xf numFmtId="0" fontId="3" fillId="0" borderId="4" xfId="0" applyFont="1" applyBorder="1" applyAlignment="1">
      <alignment wrapText="1" readingOrder="1"/>
    </xf>
    <xf numFmtId="0" fontId="0" fillId="0" borderId="0" xfId="0" applyAlignment="1">
      <alignment horizontal="center"/>
    </xf>
    <xf numFmtId="0" fontId="0" fillId="0" borderId="0" xfId="0" applyFont="1" applyAlignment="1">
      <alignment horizontal="left" vertical="center"/>
    </xf>
    <xf numFmtId="0" fontId="0" fillId="0" borderId="0" xfId="0" applyAlignment="1">
      <alignment vertical="center"/>
    </xf>
    <xf numFmtId="0" fontId="5" fillId="0" borderId="0" xfId="0" applyFont="1" applyAlignment="1">
      <alignment horizontal="left" vertical="center" wrapText="1"/>
    </xf>
    <xf numFmtId="0" fontId="6" fillId="0" borderId="0" xfId="0" applyFont="1" applyAlignment="1">
      <alignment horizontal="center" vertical="center" wrapText="1"/>
    </xf>
    <xf numFmtId="0" fontId="6" fillId="2" borderId="0" xfId="0" applyFont="1" applyFill="1" applyAlignment="1">
      <alignment horizontal="center" vertical="center" wrapText="1"/>
    </xf>
    <xf numFmtId="0" fontId="5" fillId="0" borderId="0" xfId="0" applyFont="1"/>
    <xf numFmtId="0" fontId="5" fillId="2" borderId="0" xfId="0" applyFont="1" applyFill="1"/>
    <xf numFmtId="0" fontId="5" fillId="2" borderId="0" xfId="0" applyFont="1" applyFill="1" applyAlignment="1">
      <alignment vertical="center"/>
    </xf>
    <xf numFmtId="0" fontId="7" fillId="0" borderId="0" xfId="0" applyFont="1" applyFill="1" applyAlignment="1">
      <alignment horizontal="left" vertical="center" wrapText="1"/>
    </xf>
    <xf numFmtId="0" fontId="7" fillId="0" borderId="0" xfId="0" applyFont="1" applyFill="1" applyAlignment="1">
      <alignment horizontal="center" vertical="center" wrapText="1"/>
    </xf>
    <xf numFmtId="0" fontId="0" fillId="0" borderId="0" xfId="0" applyFont="1" applyFill="1" applyAlignment="1"/>
    <xf numFmtId="0" fontId="5" fillId="0" borderId="0" xfId="0" applyFont="1" applyFill="1" applyAlignment="1">
      <alignment vertical="center"/>
    </xf>
    <xf numFmtId="0" fontId="8" fillId="0" borderId="0" xfId="0" applyFont="1" applyAlignment="1">
      <alignment vertical="center"/>
    </xf>
    <xf numFmtId="1" fontId="9" fillId="0" borderId="0" xfId="0" applyNumberFormat="1" applyFont="1" applyAlignment="1">
      <alignment wrapText="1"/>
    </xf>
    <xf numFmtId="0" fontId="5" fillId="0" borderId="0" xfId="0" applyFont="1" applyFill="1" applyAlignment="1">
      <alignment vertical="top" wrapText="1"/>
    </xf>
    <xf numFmtId="0" fontId="9" fillId="0" borderId="0" xfId="0" applyFont="1" applyAlignment="1">
      <alignment wrapText="1"/>
    </xf>
    <xf numFmtId="0" fontId="5" fillId="0" borderId="0" xfId="0" applyFont="1" applyFill="1" applyAlignment="1"/>
    <xf numFmtId="0" fontId="0" fillId="0" borderId="0" xfId="0" applyFont="1" applyFill="1" applyAlignment="1">
      <alignment vertical="top"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woinfos.xml><?xml version="1.0" encoding="utf-8"?>
<woInfos xmlns="https://web.wps.cn/et/2018/main" xmlns:s="http://schemas.openxmlformats.org/spreadsheetml/2006/main">
  <bookInfo cellCmpFml="452" dbFileVersion="0">
    <open main="724" threadCnt="1"/>
    <sheetInfos>
      <sheetInfo cellCmpFml="300" sheetStid="1">
        <open main="8" threadCnt="1"/>
      </sheetInfo>
      <sheetInfo cellCmpFml="152" sheetStid="3">
        <open main="5" threadCnt="1"/>
      </sheetInfo>
      <sheetInfo cellCmpFml="0" sheetStid="4">
        <open threadCnt="1"/>
      </sheetInfo>
      <sheetInfo cellCmpFml="0" sheetStid="5">
        <open threadCnt="1"/>
      </sheetInfo>
      <sheetInfo cellCmpFml="0" sheetStid="2">
        <open main="19" threadCnt="1"/>
      </sheetInfo>
    </sheetInfos>
  </bookInfo>
</woInfos>
</file>

<file path=xl/_rels/cellimages.xml.rels><?xml version="1.0" encoding="UTF-8" standalone="yes"?>
<Relationships xmlns="http://schemas.openxmlformats.org/package/2006/relationships"><Relationship Id="rId99" Type="http://schemas.openxmlformats.org/officeDocument/2006/relationships/image" Target="media/image102.png"/><Relationship Id="rId98" Type="http://schemas.openxmlformats.org/officeDocument/2006/relationships/image" Target="media/image101.png"/><Relationship Id="rId97" Type="http://schemas.openxmlformats.org/officeDocument/2006/relationships/image" Target="media/image100.png"/><Relationship Id="rId96" Type="http://schemas.openxmlformats.org/officeDocument/2006/relationships/image" Target="media/image99.png"/><Relationship Id="rId95" Type="http://schemas.openxmlformats.org/officeDocument/2006/relationships/image" Target="media/image98.png"/><Relationship Id="rId94" Type="http://schemas.openxmlformats.org/officeDocument/2006/relationships/image" Target="media/image97.png"/><Relationship Id="rId93" Type="http://schemas.openxmlformats.org/officeDocument/2006/relationships/image" Target="media/image96.png"/><Relationship Id="rId92" Type="http://schemas.openxmlformats.org/officeDocument/2006/relationships/image" Target="media/image95.png"/><Relationship Id="rId91" Type="http://schemas.openxmlformats.org/officeDocument/2006/relationships/image" Target="media/image94.png"/><Relationship Id="rId90" Type="http://schemas.openxmlformats.org/officeDocument/2006/relationships/image" Target="media/image93.png"/><Relationship Id="rId9" Type="http://schemas.openxmlformats.org/officeDocument/2006/relationships/image" Target="media/image12.png"/><Relationship Id="rId89" Type="http://schemas.openxmlformats.org/officeDocument/2006/relationships/image" Target="media/image92.png"/><Relationship Id="rId88" Type="http://schemas.openxmlformats.org/officeDocument/2006/relationships/image" Target="media/image91.png"/><Relationship Id="rId87" Type="http://schemas.openxmlformats.org/officeDocument/2006/relationships/image" Target="media/image90.png"/><Relationship Id="rId86" Type="http://schemas.openxmlformats.org/officeDocument/2006/relationships/image" Target="media/image89.png"/><Relationship Id="rId85" Type="http://schemas.openxmlformats.org/officeDocument/2006/relationships/image" Target="media/image88.png"/><Relationship Id="rId84" Type="http://schemas.openxmlformats.org/officeDocument/2006/relationships/image" Target="media/image87.png"/><Relationship Id="rId83" Type="http://schemas.openxmlformats.org/officeDocument/2006/relationships/image" Target="media/image86.png"/><Relationship Id="rId82" Type="http://schemas.openxmlformats.org/officeDocument/2006/relationships/image" Target="media/image85.png"/><Relationship Id="rId81" Type="http://schemas.openxmlformats.org/officeDocument/2006/relationships/image" Target="media/image84.png"/><Relationship Id="rId80" Type="http://schemas.openxmlformats.org/officeDocument/2006/relationships/image" Target="media/image83.png"/><Relationship Id="rId8" Type="http://schemas.openxmlformats.org/officeDocument/2006/relationships/image" Target="media/image11.png"/><Relationship Id="rId79" Type="http://schemas.openxmlformats.org/officeDocument/2006/relationships/image" Target="media/image82.png"/><Relationship Id="rId78" Type="http://schemas.openxmlformats.org/officeDocument/2006/relationships/image" Target="media/image81.png"/><Relationship Id="rId77" Type="http://schemas.openxmlformats.org/officeDocument/2006/relationships/image" Target="media/image80.png"/><Relationship Id="rId76" Type="http://schemas.openxmlformats.org/officeDocument/2006/relationships/image" Target="media/image79.png"/><Relationship Id="rId75" Type="http://schemas.openxmlformats.org/officeDocument/2006/relationships/image" Target="media/image78.png"/><Relationship Id="rId74" Type="http://schemas.openxmlformats.org/officeDocument/2006/relationships/image" Target="media/image77.png"/><Relationship Id="rId73" Type="http://schemas.openxmlformats.org/officeDocument/2006/relationships/image" Target="media/image76.png"/><Relationship Id="rId72" Type="http://schemas.openxmlformats.org/officeDocument/2006/relationships/image" Target="media/image75.png"/><Relationship Id="rId71" Type="http://schemas.openxmlformats.org/officeDocument/2006/relationships/image" Target="media/image74.png"/><Relationship Id="rId70" Type="http://schemas.openxmlformats.org/officeDocument/2006/relationships/image" Target="media/image73.png"/><Relationship Id="rId7" Type="http://schemas.openxmlformats.org/officeDocument/2006/relationships/image" Target="media/image10.png"/><Relationship Id="rId69" Type="http://schemas.openxmlformats.org/officeDocument/2006/relationships/image" Target="media/image72.png"/><Relationship Id="rId68" Type="http://schemas.openxmlformats.org/officeDocument/2006/relationships/image" Target="media/image71.png"/><Relationship Id="rId67" Type="http://schemas.openxmlformats.org/officeDocument/2006/relationships/image" Target="media/image70.png"/><Relationship Id="rId66" Type="http://schemas.openxmlformats.org/officeDocument/2006/relationships/image" Target="media/image69.png"/><Relationship Id="rId65" Type="http://schemas.openxmlformats.org/officeDocument/2006/relationships/image" Target="media/image68.png"/><Relationship Id="rId64" Type="http://schemas.openxmlformats.org/officeDocument/2006/relationships/image" Target="media/image67.png"/><Relationship Id="rId63" Type="http://schemas.openxmlformats.org/officeDocument/2006/relationships/image" Target="media/image66.png"/><Relationship Id="rId62" Type="http://schemas.openxmlformats.org/officeDocument/2006/relationships/image" Target="media/image65.png"/><Relationship Id="rId61" Type="http://schemas.openxmlformats.org/officeDocument/2006/relationships/image" Target="media/image64.png"/><Relationship Id="rId60" Type="http://schemas.openxmlformats.org/officeDocument/2006/relationships/image" Target="media/image63.png"/><Relationship Id="rId6" Type="http://schemas.openxmlformats.org/officeDocument/2006/relationships/image" Target="media/image9.png"/><Relationship Id="rId59" Type="http://schemas.openxmlformats.org/officeDocument/2006/relationships/image" Target="media/image62.png"/><Relationship Id="rId58" Type="http://schemas.openxmlformats.org/officeDocument/2006/relationships/image" Target="media/image61.png"/><Relationship Id="rId57" Type="http://schemas.openxmlformats.org/officeDocument/2006/relationships/image" Target="media/image60.png"/><Relationship Id="rId56" Type="http://schemas.openxmlformats.org/officeDocument/2006/relationships/image" Target="media/image59.png"/><Relationship Id="rId55" Type="http://schemas.openxmlformats.org/officeDocument/2006/relationships/image" Target="media/image58.png"/><Relationship Id="rId54" Type="http://schemas.openxmlformats.org/officeDocument/2006/relationships/image" Target="media/image57.png"/><Relationship Id="rId53" Type="http://schemas.openxmlformats.org/officeDocument/2006/relationships/image" Target="media/image56.png"/><Relationship Id="rId52" Type="http://schemas.openxmlformats.org/officeDocument/2006/relationships/image" Target="media/image55.png"/><Relationship Id="rId51" Type="http://schemas.openxmlformats.org/officeDocument/2006/relationships/image" Target="media/image54.png"/><Relationship Id="rId50" Type="http://schemas.openxmlformats.org/officeDocument/2006/relationships/image" Target="media/image53.png"/><Relationship Id="rId5" Type="http://schemas.openxmlformats.org/officeDocument/2006/relationships/image" Target="media/image8.png"/><Relationship Id="rId49" Type="http://schemas.openxmlformats.org/officeDocument/2006/relationships/image" Target="media/image52.png"/><Relationship Id="rId48" Type="http://schemas.openxmlformats.org/officeDocument/2006/relationships/image" Target="media/image51.png"/><Relationship Id="rId47" Type="http://schemas.openxmlformats.org/officeDocument/2006/relationships/image" Target="media/image50.png"/><Relationship Id="rId46" Type="http://schemas.openxmlformats.org/officeDocument/2006/relationships/image" Target="media/image49.png"/><Relationship Id="rId45" Type="http://schemas.openxmlformats.org/officeDocument/2006/relationships/image" Target="media/image48.png"/><Relationship Id="rId44" Type="http://schemas.openxmlformats.org/officeDocument/2006/relationships/image" Target="media/image47.png"/><Relationship Id="rId43" Type="http://schemas.openxmlformats.org/officeDocument/2006/relationships/image" Target="media/image46.png"/><Relationship Id="rId42" Type="http://schemas.openxmlformats.org/officeDocument/2006/relationships/image" Target="media/image45.png"/><Relationship Id="rId41" Type="http://schemas.openxmlformats.org/officeDocument/2006/relationships/image" Target="media/image44.png"/><Relationship Id="rId40" Type="http://schemas.openxmlformats.org/officeDocument/2006/relationships/image" Target="media/image43.png"/><Relationship Id="rId4" Type="http://schemas.openxmlformats.org/officeDocument/2006/relationships/image" Target="media/image7.png"/><Relationship Id="rId39" Type="http://schemas.openxmlformats.org/officeDocument/2006/relationships/image" Target="media/image42.png"/><Relationship Id="rId38" Type="http://schemas.openxmlformats.org/officeDocument/2006/relationships/image" Target="media/image41.png"/><Relationship Id="rId37" Type="http://schemas.openxmlformats.org/officeDocument/2006/relationships/image" Target="media/image40.png"/><Relationship Id="rId36" Type="http://schemas.openxmlformats.org/officeDocument/2006/relationships/image" Target="media/image39.png"/><Relationship Id="rId35" Type="http://schemas.openxmlformats.org/officeDocument/2006/relationships/image" Target="media/image38.png"/><Relationship Id="rId34" Type="http://schemas.openxmlformats.org/officeDocument/2006/relationships/image" Target="media/image37.png"/><Relationship Id="rId33" Type="http://schemas.openxmlformats.org/officeDocument/2006/relationships/image" Target="media/image36.png"/><Relationship Id="rId32" Type="http://schemas.openxmlformats.org/officeDocument/2006/relationships/image" Target="media/image35.png"/><Relationship Id="rId31" Type="http://schemas.openxmlformats.org/officeDocument/2006/relationships/image" Target="media/image34.png"/><Relationship Id="rId30" Type="http://schemas.openxmlformats.org/officeDocument/2006/relationships/image" Target="media/image33.png"/><Relationship Id="rId3" Type="http://schemas.openxmlformats.org/officeDocument/2006/relationships/image" Target="media/image6.png"/><Relationship Id="rId29" Type="http://schemas.openxmlformats.org/officeDocument/2006/relationships/image" Target="media/image32.png"/><Relationship Id="rId28" Type="http://schemas.openxmlformats.org/officeDocument/2006/relationships/image" Target="media/image31.png"/><Relationship Id="rId27" Type="http://schemas.openxmlformats.org/officeDocument/2006/relationships/image" Target="media/image30.png"/><Relationship Id="rId26" Type="http://schemas.openxmlformats.org/officeDocument/2006/relationships/image" Target="media/image29.png"/><Relationship Id="rId25" Type="http://schemas.openxmlformats.org/officeDocument/2006/relationships/image" Target="media/image28.png"/><Relationship Id="rId24" Type="http://schemas.openxmlformats.org/officeDocument/2006/relationships/image" Target="media/image27.png"/><Relationship Id="rId23" Type="http://schemas.openxmlformats.org/officeDocument/2006/relationships/image" Target="media/image26.png"/><Relationship Id="rId22" Type="http://schemas.openxmlformats.org/officeDocument/2006/relationships/image" Target="media/image25.png"/><Relationship Id="rId21" Type="http://schemas.openxmlformats.org/officeDocument/2006/relationships/image" Target="media/image24.png"/><Relationship Id="rId207" Type="http://schemas.openxmlformats.org/officeDocument/2006/relationships/image" Target="media/image210.png"/><Relationship Id="rId206" Type="http://schemas.openxmlformats.org/officeDocument/2006/relationships/image" Target="media/image209.png"/><Relationship Id="rId205" Type="http://schemas.openxmlformats.org/officeDocument/2006/relationships/image" Target="media/image208.png"/><Relationship Id="rId204" Type="http://schemas.openxmlformats.org/officeDocument/2006/relationships/image" Target="media/image207.png"/><Relationship Id="rId203" Type="http://schemas.openxmlformats.org/officeDocument/2006/relationships/image" Target="media/image206.png"/><Relationship Id="rId202" Type="http://schemas.openxmlformats.org/officeDocument/2006/relationships/image" Target="media/image205.png"/><Relationship Id="rId201" Type="http://schemas.openxmlformats.org/officeDocument/2006/relationships/image" Target="media/image204.png"/><Relationship Id="rId200" Type="http://schemas.openxmlformats.org/officeDocument/2006/relationships/image" Target="media/image203.png"/><Relationship Id="rId20" Type="http://schemas.openxmlformats.org/officeDocument/2006/relationships/image" Target="media/image23.png"/><Relationship Id="rId2" Type="http://schemas.openxmlformats.org/officeDocument/2006/relationships/image" Target="media/image5.png"/><Relationship Id="rId199" Type="http://schemas.openxmlformats.org/officeDocument/2006/relationships/image" Target="media/image202.png"/><Relationship Id="rId198" Type="http://schemas.openxmlformats.org/officeDocument/2006/relationships/image" Target="media/image201.png"/><Relationship Id="rId197" Type="http://schemas.openxmlformats.org/officeDocument/2006/relationships/image" Target="media/image200.png"/><Relationship Id="rId196" Type="http://schemas.openxmlformats.org/officeDocument/2006/relationships/image" Target="media/image199.png"/><Relationship Id="rId195" Type="http://schemas.openxmlformats.org/officeDocument/2006/relationships/image" Target="media/image198.png"/><Relationship Id="rId194" Type="http://schemas.openxmlformats.org/officeDocument/2006/relationships/image" Target="media/image197.png"/><Relationship Id="rId193" Type="http://schemas.openxmlformats.org/officeDocument/2006/relationships/image" Target="media/image196.png"/><Relationship Id="rId192" Type="http://schemas.openxmlformats.org/officeDocument/2006/relationships/image" Target="media/image195.png"/><Relationship Id="rId191" Type="http://schemas.openxmlformats.org/officeDocument/2006/relationships/image" Target="media/image194.png"/><Relationship Id="rId190" Type="http://schemas.openxmlformats.org/officeDocument/2006/relationships/image" Target="media/image193.png"/><Relationship Id="rId19" Type="http://schemas.openxmlformats.org/officeDocument/2006/relationships/image" Target="media/image22.png"/><Relationship Id="rId189" Type="http://schemas.openxmlformats.org/officeDocument/2006/relationships/image" Target="media/image192.png"/><Relationship Id="rId188" Type="http://schemas.openxmlformats.org/officeDocument/2006/relationships/image" Target="media/image191.png"/><Relationship Id="rId187" Type="http://schemas.openxmlformats.org/officeDocument/2006/relationships/image" Target="media/image190.png"/><Relationship Id="rId186" Type="http://schemas.openxmlformats.org/officeDocument/2006/relationships/image" Target="media/image189.png"/><Relationship Id="rId185" Type="http://schemas.openxmlformats.org/officeDocument/2006/relationships/image" Target="media/image188.png"/><Relationship Id="rId184" Type="http://schemas.openxmlformats.org/officeDocument/2006/relationships/image" Target="media/image187.png"/><Relationship Id="rId183" Type="http://schemas.openxmlformats.org/officeDocument/2006/relationships/image" Target="media/image186.png"/><Relationship Id="rId182" Type="http://schemas.openxmlformats.org/officeDocument/2006/relationships/image" Target="media/image185.png"/><Relationship Id="rId181" Type="http://schemas.openxmlformats.org/officeDocument/2006/relationships/image" Target="media/image184.png"/><Relationship Id="rId180" Type="http://schemas.openxmlformats.org/officeDocument/2006/relationships/image" Target="media/image183.png"/><Relationship Id="rId18" Type="http://schemas.openxmlformats.org/officeDocument/2006/relationships/image" Target="media/image21.png"/><Relationship Id="rId179" Type="http://schemas.openxmlformats.org/officeDocument/2006/relationships/image" Target="media/image182.png"/><Relationship Id="rId178" Type="http://schemas.openxmlformats.org/officeDocument/2006/relationships/image" Target="media/image181.png"/><Relationship Id="rId177" Type="http://schemas.openxmlformats.org/officeDocument/2006/relationships/image" Target="media/image180.png"/><Relationship Id="rId176" Type="http://schemas.openxmlformats.org/officeDocument/2006/relationships/image" Target="media/image179.png"/><Relationship Id="rId175" Type="http://schemas.openxmlformats.org/officeDocument/2006/relationships/image" Target="media/image178.png"/><Relationship Id="rId174" Type="http://schemas.openxmlformats.org/officeDocument/2006/relationships/image" Target="media/image177.png"/><Relationship Id="rId173" Type="http://schemas.openxmlformats.org/officeDocument/2006/relationships/image" Target="media/image176.png"/><Relationship Id="rId172" Type="http://schemas.openxmlformats.org/officeDocument/2006/relationships/image" Target="media/image175.png"/><Relationship Id="rId171" Type="http://schemas.openxmlformats.org/officeDocument/2006/relationships/image" Target="media/image174.png"/><Relationship Id="rId170" Type="http://schemas.openxmlformats.org/officeDocument/2006/relationships/image" Target="media/image173.png"/><Relationship Id="rId17" Type="http://schemas.openxmlformats.org/officeDocument/2006/relationships/image" Target="media/image20.png"/><Relationship Id="rId169" Type="http://schemas.openxmlformats.org/officeDocument/2006/relationships/image" Target="media/image172.png"/><Relationship Id="rId168" Type="http://schemas.openxmlformats.org/officeDocument/2006/relationships/image" Target="media/image171.png"/><Relationship Id="rId167" Type="http://schemas.openxmlformats.org/officeDocument/2006/relationships/image" Target="media/image170.png"/><Relationship Id="rId166" Type="http://schemas.openxmlformats.org/officeDocument/2006/relationships/image" Target="media/image169.png"/><Relationship Id="rId165" Type="http://schemas.openxmlformats.org/officeDocument/2006/relationships/image" Target="media/image168.png"/><Relationship Id="rId164" Type="http://schemas.openxmlformats.org/officeDocument/2006/relationships/image" Target="media/image167.png"/><Relationship Id="rId163" Type="http://schemas.openxmlformats.org/officeDocument/2006/relationships/image" Target="media/image166.png"/><Relationship Id="rId162" Type="http://schemas.openxmlformats.org/officeDocument/2006/relationships/image" Target="media/image165.png"/><Relationship Id="rId161" Type="http://schemas.openxmlformats.org/officeDocument/2006/relationships/image" Target="media/image164.png"/><Relationship Id="rId160" Type="http://schemas.openxmlformats.org/officeDocument/2006/relationships/image" Target="media/image163.png"/><Relationship Id="rId16" Type="http://schemas.openxmlformats.org/officeDocument/2006/relationships/image" Target="media/image19.png"/><Relationship Id="rId159" Type="http://schemas.openxmlformats.org/officeDocument/2006/relationships/image" Target="media/image162.png"/><Relationship Id="rId158" Type="http://schemas.openxmlformats.org/officeDocument/2006/relationships/image" Target="media/image161.png"/><Relationship Id="rId157" Type="http://schemas.openxmlformats.org/officeDocument/2006/relationships/image" Target="media/image160.png"/><Relationship Id="rId156" Type="http://schemas.openxmlformats.org/officeDocument/2006/relationships/image" Target="media/image159.png"/><Relationship Id="rId155" Type="http://schemas.openxmlformats.org/officeDocument/2006/relationships/image" Target="media/image158.png"/><Relationship Id="rId154" Type="http://schemas.openxmlformats.org/officeDocument/2006/relationships/image" Target="media/image157.png"/><Relationship Id="rId153" Type="http://schemas.openxmlformats.org/officeDocument/2006/relationships/image" Target="media/image156.png"/><Relationship Id="rId152" Type="http://schemas.openxmlformats.org/officeDocument/2006/relationships/image" Target="media/image155.png"/><Relationship Id="rId151" Type="http://schemas.openxmlformats.org/officeDocument/2006/relationships/image" Target="media/image154.png"/><Relationship Id="rId150" Type="http://schemas.openxmlformats.org/officeDocument/2006/relationships/image" Target="media/image153.png"/><Relationship Id="rId15" Type="http://schemas.openxmlformats.org/officeDocument/2006/relationships/image" Target="media/image18.png"/><Relationship Id="rId149" Type="http://schemas.openxmlformats.org/officeDocument/2006/relationships/image" Target="media/image152.png"/><Relationship Id="rId148" Type="http://schemas.openxmlformats.org/officeDocument/2006/relationships/image" Target="media/image151.png"/><Relationship Id="rId147" Type="http://schemas.openxmlformats.org/officeDocument/2006/relationships/image" Target="media/image150.png"/><Relationship Id="rId146" Type="http://schemas.openxmlformats.org/officeDocument/2006/relationships/image" Target="media/image149.png"/><Relationship Id="rId145" Type="http://schemas.openxmlformats.org/officeDocument/2006/relationships/image" Target="media/image148.png"/><Relationship Id="rId144" Type="http://schemas.openxmlformats.org/officeDocument/2006/relationships/image" Target="media/image147.png"/><Relationship Id="rId143" Type="http://schemas.openxmlformats.org/officeDocument/2006/relationships/image" Target="media/image146.png"/><Relationship Id="rId142" Type="http://schemas.openxmlformats.org/officeDocument/2006/relationships/image" Target="media/image145.png"/><Relationship Id="rId141" Type="http://schemas.openxmlformats.org/officeDocument/2006/relationships/image" Target="media/image144.png"/><Relationship Id="rId140" Type="http://schemas.openxmlformats.org/officeDocument/2006/relationships/image" Target="media/image143.png"/><Relationship Id="rId14" Type="http://schemas.openxmlformats.org/officeDocument/2006/relationships/image" Target="media/image17.png"/><Relationship Id="rId139" Type="http://schemas.openxmlformats.org/officeDocument/2006/relationships/image" Target="media/image142.png"/><Relationship Id="rId138" Type="http://schemas.openxmlformats.org/officeDocument/2006/relationships/image" Target="media/image141.png"/><Relationship Id="rId137" Type="http://schemas.openxmlformats.org/officeDocument/2006/relationships/image" Target="media/image140.png"/><Relationship Id="rId136" Type="http://schemas.openxmlformats.org/officeDocument/2006/relationships/image" Target="media/image139.png"/><Relationship Id="rId135" Type="http://schemas.openxmlformats.org/officeDocument/2006/relationships/image" Target="media/image138.png"/><Relationship Id="rId134" Type="http://schemas.openxmlformats.org/officeDocument/2006/relationships/image" Target="media/image137.png"/><Relationship Id="rId133" Type="http://schemas.openxmlformats.org/officeDocument/2006/relationships/image" Target="media/image136.png"/><Relationship Id="rId132" Type="http://schemas.openxmlformats.org/officeDocument/2006/relationships/image" Target="media/image135.png"/><Relationship Id="rId131" Type="http://schemas.openxmlformats.org/officeDocument/2006/relationships/image" Target="media/image134.png"/><Relationship Id="rId130" Type="http://schemas.openxmlformats.org/officeDocument/2006/relationships/image" Target="media/image133.png"/><Relationship Id="rId13" Type="http://schemas.openxmlformats.org/officeDocument/2006/relationships/image" Target="media/image16.png"/><Relationship Id="rId129" Type="http://schemas.openxmlformats.org/officeDocument/2006/relationships/image" Target="media/image132.png"/><Relationship Id="rId128" Type="http://schemas.openxmlformats.org/officeDocument/2006/relationships/image" Target="media/image131.png"/><Relationship Id="rId127" Type="http://schemas.openxmlformats.org/officeDocument/2006/relationships/image" Target="media/image130.png"/><Relationship Id="rId126" Type="http://schemas.openxmlformats.org/officeDocument/2006/relationships/image" Target="media/image129.png"/><Relationship Id="rId125" Type="http://schemas.openxmlformats.org/officeDocument/2006/relationships/image" Target="media/image128.png"/><Relationship Id="rId124" Type="http://schemas.openxmlformats.org/officeDocument/2006/relationships/image" Target="media/image127.png"/><Relationship Id="rId123" Type="http://schemas.openxmlformats.org/officeDocument/2006/relationships/image" Target="media/image126.png"/><Relationship Id="rId122" Type="http://schemas.openxmlformats.org/officeDocument/2006/relationships/image" Target="media/image125.png"/><Relationship Id="rId121" Type="http://schemas.openxmlformats.org/officeDocument/2006/relationships/image" Target="media/image124.png"/><Relationship Id="rId120" Type="http://schemas.openxmlformats.org/officeDocument/2006/relationships/image" Target="media/image123.png"/><Relationship Id="rId12" Type="http://schemas.openxmlformats.org/officeDocument/2006/relationships/image" Target="media/image15.png"/><Relationship Id="rId119" Type="http://schemas.openxmlformats.org/officeDocument/2006/relationships/image" Target="media/image122.png"/><Relationship Id="rId118" Type="http://schemas.openxmlformats.org/officeDocument/2006/relationships/image" Target="media/image121.png"/><Relationship Id="rId117" Type="http://schemas.openxmlformats.org/officeDocument/2006/relationships/image" Target="media/image120.png"/><Relationship Id="rId116" Type="http://schemas.openxmlformats.org/officeDocument/2006/relationships/image" Target="media/image119.png"/><Relationship Id="rId115" Type="http://schemas.openxmlformats.org/officeDocument/2006/relationships/image" Target="media/image118.png"/><Relationship Id="rId114" Type="http://schemas.openxmlformats.org/officeDocument/2006/relationships/image" Target="media/image117.png"/><Relationship Id="rId113" Type="http://schemas.openxmlformats.org/officeDocument/2006/relationships/image" Target="media/image116.png"/><Relationship Id="rId112" Type="http://schemas.openxmlformats.org/officeDocument/2006/relationships/image" Target="media/image115.png"/><Relationship Id="rId111" Type="http://schemas.openxmlformats.org/officeDocument/2006/relationships/image" Target="media/image114.png"/><Relationship Id="rId110" Type="http://schemas.openxmlformats.org/officeDocument/2006/relationships/image" Target="media/image113.png"/><Relationship Id="rId11" Type="http://schemas.openxmlformats.org/officeDocument/2006/relationships/image" Target="media/image14.png"/><Relationship Id="rId109" Type="http://schemas.openxmlformats.org/officeDocument/2006/relationships/image" Target="media/image112.png"/><Relationship Id="rId108" Type="http://schemas.openxmlformats.org/officeDocument/2006/relationships/image" Target="media/image111.png"/><Relationship Id="rId107" Type="http://schemas.openxmlformats.org/officeDocument/2006/relationships/image" Target="media/image110.png"/><Relationship Id="rId106" Type="http://schemas.openxmlformats.org/officeDocument/2006/relationships/image" Target="media/image109.png"/><Relationship Id="rId105" Type="http://schemas.openxmlformats.org/officeDocument/2006/relationships/image" Target="media/image108.png"/><Relationship Id="rId104" Type="http://schemas.openxmlformats.org/officeDocument/2006/relationships/image" Target="media/image107.png"/><Relationship Id="rId103" Type="http://schemas.openxmlformats.org/officeDocument/2006/relationships/image" Target="media/image106.png"/><Relationship Id="rId102" Type="http://schemas.openxmlformats.org/officeDocument/2006/relationships/image" Target="media/image105.png"/><Relationship Id="rId101" Type="http://schemas.openxmlformats.org/officeDocument/2006/relationships/image" Target="media/image104.png"/><Relationship Id="rId100" Type="http://schemas.openxmlformats.org/officeDocument/2006/relationships/image" Target="media/image103.png"/><Relationship Id="rId10" Type="http://schemas.openxmlformats.org/officeDocument/2006/relationships/image" Target="media/image13.png"/><Relationship Id="rId1" Type="http://schemas.openxmlformats.org/officeDocument/2006/relationships/image" Target="media/image4.png"/></Relationships>
</file>

<file path=xl/_rels/workbook.xml.rels><?xml version="1.0" encoding="UTF-8" standalone="yes"?>
<Relationships xmlns="http://schemas.openxmlformats.org/package/2006/relationships"><Relationship Id="rId9" Type="http://schemas.openxmlformats.org/officeDocument/2006/relationships/customXml" Target="../customXml/item1.xml"/><Relationship Id="rId8" Type="http://www.wps.cn/officeDocument/2020/cellImage" Target="cellimages.xml"/><Relationship Id="rId7" Type="http://schemas.openxmlformats.org/officeDocument/2006/relationships/sharedStrings" Target="sharedStrings.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2" Type="http://www.wps.cn/officeDocument/2023/relationships/woinfos" Target="woinfos.xml"/><Relationship Id="rId11" Type="http://schemas.openxmlformats.org/officeDocument/2006/relationships/styles" Target="styles.xml"/><Relationship Id="rId10" Type="http://schemas.openxmlformats.org/officeDocument/2006/relationships/customXml" Target="../customXml/item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9" Type="http://schemas.openxmlformats.org/officeDocument/2006/relationships/image" Target="../media/image102.png"/><Relationship Id="rId98" Type="http://schemas.openxmlformats.org/officeDocument/2006/relationships/image" Target="../media/image101.png"/><Relationship Id="rId97" Type="http://schemas.openxmlformats.org/officeDocument/2006/relationships/image" Target="../media/image100.png"/><Relationship Id="rId96" Type="http://schemas.openxmlformats.org/officeDocument/2006/relationships/image" Target="../media/image99.png"/><Relationship Id="rId95" Type="http://schemas.openxmlformats.org/officeDocument/2006/relationships/image" Target="../media/image98.png"/><Relationship Id="rId94" Type="http://schemas.openxmlformats.org/officeDocument/2006/relationships/image" Target="../media/image97.png"/><Relationship Id="rId93" Type="http://schemas.openxmlformats.org/officeDocument/2006/relationships/image" Target="../media/image96.png"/><Relationship Id="rId92" Type="http://schemas.openxmlformats.org/officeDocument/2006/relationships/image" Target="../media/image95.png"/><Relationship Id="rId91" Type="http://schemas.openxmlformats.org/officeDocument/2006/relationships/image" Target="../media/image94.png"/><Relationship Id="rId90" Type="http://schemas.openxmlformats.org/officeDocument/2006/relationships/image" Target="../media/image93.png"/><Relationship Id="rId9" Type="http://schemas.openxmlformats.org/officeDocument/2006/relationships/image" Target="../media/image12.png"/><Relationship Id="rId89" Type="http://schemas.openxmlformats.org/officeDocument/2006/relationships/image" Target="../media/image92.png"/><Relationship Id="rId88" Type="http://schemas.openxmlformats.org/officeDocument/2006/relationships/image" Target="../media/image91.png"/><Relationship Id="rId87" Type="http://schemas.openxmlformats.org/officeDocument/2006/relationships/image" Target="../media/image90.png"/><Relationship Id="rId86" Type="http://schemas.openxmlformats.org/officeDocument/2006/relationships/image" Target="../media/image89.png"/><Relationship Id="rId85" Type="http://schemas.openxmlformats.org/officeDocument/2006/relationships/image" Target="../media/image88.png"/><Relationship Id="rId84" Type="http://schemas.openxmlformats.org/officeDocument/2006/relationships/image" Target="../media/image87.png"/><Relationship Id="rId83" Type="http://schemas.openxmlformats.org/officeDocument/2006/relationships/image" Target="../media/image86.png"/><Relationship Id="rId82" Type="http://schemas.openxmlformats.org/officeDocument/2006/relationships/image" Target="../media/image85.png"/><Relationship Id="rId81" Type="http://schemas.openxmlformats.org/officeDocument/2006/relationships/image" Target="../media/image84.png"/><Relationship Id="rId80" Type="http://schemas.openxmlformats.org/officeDocument/2006/relationships/image" Target="../media/image83.png"/><Relationship Id="rId8" Type="http://schemas.openxmlformats.org/officeDocument/2006/relationships/image" Target="../media/image11.png"/><Relationship Id="rId79" Type="http://schemas.openxmlformats.org/officeDocument/2006/relationships/image" Target="../media/image82.png"/><Relationship Id="rId78" Type="http://schemas.openxmlformats.org/officeDocument/2006/relationships/image" Target="../media/image81.png"/><Relationship Id="rId77" Type="http://schemas.openxmlformats.org/officeDocument/2006/relationships/image" Target="../media/image80.png"/><Relationship Id="rId76" Type="http://schemas.openxmlformats.org/officeDocument/2006/relationships/image" Target="../media/image79.png"/><Relationship Id="rId75" Type="http://schemas.openxmlformats.org/officeDocument/2006/relationships/image" Target="../media/image78.png"/><Relationship Id="rId74" Type="http://schemas.openxmlformats.org/officeDocument/2006/relationships/image" Target="../media/image77.png"/><Relationship Id="rId73" Type="http://schemas.openxmlformats.org/officeDocument/2006/relationships/image" Target="../media/image76.png"/><Relationship Id="rId72" Type="http://schemas.openxmlformats.org/officeDocument/2006/relationships/image" Target="../media/image75.png"/><Relationship Id="rId71" Type="http://schemas.openxmlformats.org/officeDocument/2006/relationships/image" Target="../media/image74.png"/><Relationship Id="rId70" Type="http://schemas.openxmlformats.org/officeDocument/2006/relationships/image" Target="../media/image73.png"/><Relationship Id="rId7" Type="http://schemas.openxmlformats.org/officeDocument/2006/relationships/image" Target="../media/image10.png"/><Relationship Id="rId69" Type="http://schemas.openxmlformats.org/officeDocument/2006/relationships/image" Target="../media/image72.png"/><Relationship Id="rId68" Type="http://schemas.openxmlformats.org/officeDocument/2006/relationships/image" Target="../media/image71.png"/><Relationship Id="rId67" Type="http://schemas.openxmlformats.org/officeDocument/2006/relationships/image" Target="../media/image70.png"/><Relationship Id="rId66" Type="http://schemas.openxmlformats.org/officeDocument/2006/relationships/image" Target="../media/image69.png"/><Relationship Id="rId65" Type="http://schemas.openxmlformats.org/officeDocument/2006/relationships/image" Target="../media/image68.png"/><Relationship Id="rId64" Type="http://schemas.openxmlformats.org/officeDocument/2006/relationships/image" Target="../media/image67.png"/><Relationship Id="rId63" Type="http://schemas.openxmlformats.org/officeDocument/2006/relationships/image" Target="../media/image66.png"/><Relationship Id="rId62" Type="http://schemas.openxmlformats.org/officeDocument/2006/relationships/image" Target="../media/image65.png"/><Relationship Id="rId61" Type="http://schemas.openxmlformats.org/officeDocument/2006/relationships/image" Target="../media/image64.png"/><Relationship Id="rId60" Type="http://schemas.openxmlformats.org/officeDocument/2006/relationships/image" Target="../media/image63.png"/><Relationship Id="rId6" Type="http://schemas.openxmlformats.org/officeDocument/2006/relationships/image" Target="../media/image9.png"/><Relationship Id="rId59" Type="http://schemas.openxmlformats.org/officeDocument/2006/relationships/image" Target="../media/image62.png"/><Relationship Id="rId58" Type="http://schemas.openxmlformats.org/officeDocument/2006/relationships/image" Target="../media/image61.png"/><Relationship Id="rId57" Type="http://schemas.openxmlformats.org/officeDocument/2006/relationships/image" Target="../media/image60.png"/><Relationship Id="rId56" Type="http://schemas.openxmlformats.org/officeDocument/2006/relationships/image" Target="../media/image59.png"/><Relationship Id="rId55" Type="http://schemas.openxmlformats.org/officeDocument/2006/relationships/image" Target="../media/image58.png"/><Relationship Id="rId54" Type="http://schemas.openxmlformats.org/officeDocument/2006/relationships/image" Target="../media/image57.png"/><Relationship Id="rId53" Type="http://schemas.openxmlformats.org/officeDocument/2006/relationships/image" Target="../media/image56.png"/><Relationship Id="rId52" Type="http://schemas.openxmlformats.org/officeDocument/2006/relationships/image" Target="../media/image55.png"/><Relationship Id="rId51" Type="http://schemas.openxmlformats.org/officeDocument/2006/relationships/image" Target="../media/image54.png"/><Relationship Id="rId50" Type="http://schemas.openxmlformats.org/officeDocument/2006/relationships/image" Target="../media/image53.png"/><Relationship Id="rId5" Type="http://schemas.openxmlformats.org/officeDocument/2006/relationships/image" Target="../media/image8.png"/><Relationship Id="rId49" Type="http://schemas.openxmlformats.org/officeDocument/2006/relationships/image" Target="../media/image52.png"/><Relationship Id="rId48" Type="http://schemas.openxmlformats.org/officeDocument/2006/relationships/image" Target="../media/image51.png"/><Relationship Id="rId47" Type="http://schemas.openxmlformats.org/officeDocument/2006/relationships/image" Target="../media/image50.png"/><Relationship Id="rId46" Type="http://schemas.openxmlformats.org/officeDocument/2006/relationships/image" Target="../media/image49.png"/><Relationship Id="rId45" Type="http://schemas.openxmlformats.org/officeDocument/2006/relationships/image" Target="../media/image48.png"/><Relationship Id="rId44" Type="http://schemas.openxmlformats.org/officeDocument/2006/relationships/image" Target="../media/image47.png"/><Relationship Id="rId43" Type="http://schemas.openxmlformats.org/officeDocument/2006/relationships/image" Target="../media/image46.png"/><Relationship Id="rId42" Type="http://schemas.openxmlformats.org/officeDocument/2006/relationships/image" Target="../media/image45.png"/><Relationship Id="rId41" Type="http://schemas.openxmlformats.org/officeDocument/2006/relationships/image" Target="../media/image44.png"/><Relationship Id="rId40" Type="http://schemas.openxmlformats.org/officeDocument/2006/relationships/image" Target="../media/image43.png"/><Relationship Id="rId4" Type="http://schemas.openxmlformats.org/officeDocument/2006/relationships/image" Target="../media/image7.png"/><Relationship Id="rId39" Type="http://schemas.openxmlformats.org/officeDocument/2006/relationships/image" Target="../media/image42.png"/><Relationship Id="rId38" Type="http://schemas.openxmlformats.org/officeDocument/2006/relationships/image" Target="../media/image41.png"/><Relationship Id="rId37" Type="http://schemas.openxmlformats.org/officeDocument/2006/relationships/image" Target="../media/image40.png"/><Relationship Id="rId36" Type="http://schemas.openxmlformats.org/officeDocument/2006/relationships/image" Target="../media/image39.png"/><Relationship Id="rId35" Type="http://schemas.openxmlformats.org/officeDocument/2006/relationships/image" Target="../media/image38.png"/><Relationship Id="rId34" Type="http://schemas.openxmlformats.org/officeDocument/2006/relationships/image" Target="../media/image37.png"/><Relationship Id="rId33" Type="http://schemas.openxmlformats.org/officeDocument/2006/relationships/image" Target="../media/image36.png"/><Relationship Id="rId32" Type="http://schemas.openxmlformats.org/officeDocument/2006/relationships/image" Target="../media/image35.png"/><Relationship Id="rId31" Type="http://schemas.openxmlformats.org/officeDocument/2006/relationships/image" Target="../media/image34.png"/><Relationship Id="rId30" Type="http://schemas.openxmlformats.org/officeDocument/2006/relationships/image" Target="../media/image33.png"/><Relationship Id="rId3" Type="http://schemas.openxmlformats.org/officeDocument/2006/relationships/image" Target="../media/image6.png"/><Relationship Id="rId29" Type="http://schemas.openxmlformats.org/officeDocument/2006/relationships/image" Target="../media/image32.png"/><Relationship Id="rId28" Type="http://schemas.openxmlformats.org/officeDocument/2006/relationships/image" Target="../media/image31.png"/><Relationship Id="rId27" Type="http://schemas.openxmlformats.org/officeDocument/2006/relationships/image" Target="../media/image30.png"/><Relationship Id="rId26" Type="http://schemas.openxmlformats.org/officeDocument/2006/relationships/image" Target="../media/image29.png"/><Relationship Id="rId25" Type="http://schemas.openxmlformats.org/officeDocument/2006/relationships/image" Target="../media/image28.png"/><Relationship Id="rId24" Type="http://schemas.openxmlformats.org/officeDocument/2006/relationships/image" Target="../media/image27.png"/><Relationship Id="rId23" Type="http://schemas.openxmlformats.org/officeDocument/2006/relationships/image" Target="../media/image26.png"/><Relationship Id="rId22" Type="http://schemas.openxmlformats.org/officeDocument/2006/relationships/image" Target="../media/image25.png"/><Relationship Id="rId21" Type="http://schemas.openxmlformats.org/officeDocument/2006/relationships/image" Target="../media/image24.png"/><Relationship Id="rId207" Type="http://schemas.openxmlformats.org/officeDocument/2006/relationships/image" Target="../media/image210.png"/><Relationship Id="rId206" Type="http://schemas.openxmlformats.org/officeDocument/2006/relationships/image" Target="../media/image209.png"/><Relationship Id="rId205" Type="http://schemas.openxmlformats.org/officeDocument/2006/relationships/image" Target="../media/image208.png"/><Relationship Id="rId204" Type="http://schemas.openxmlformats.org/officeDocument/2006/relationships/image" Target="../media/image207.png"/><Relationship Id="rId203" Type="http://schemas.openxmlformats.org/officeDocument/2006/relationships/image" Target="../media/image206.png"/><Relationship Id="rId202" Type="http://schemas.openxmlformats.org/officeDocument/2006/relationships/image" Target="../media/image205.png"/><Relationship Id="rId201" Type="http://schemas.openxmlformats.org/officeDocument/2006/relationships/image" Target="../media/image204.png"/><Relationship Id="rId200" Type="http://schemas.openxmlformats.org/officeDocument/2006/relationships/image" Target="../media/image203.png"/><Relationship Id="rId20" Type="http://schemas.openxmlformats.org/officeDocument/2006/relationships/image" Target="../media/image23.png"/><Relationship Id="rId2" Type="http://schemas.openxmlformats.org/officeDocument/2006/relationships/image" Target="../media/image5.png"/><Relationship Id="rId199" Type="http://schemas.openxmlformats.org/officeDocument/2006/relationships/image" Target="../media/image202.png"/><Relationship Id="rId198" Type="http://schemas.openxmlformats.org/officeDocument/2006/relationships/image" Target="../media/image201.png"/><Relationship Id="rId197" Type="http://schemas.openxmlformats.org/officeDocument/2006/relationships/image" Target="../media/image200.png"/><Relationship Id="rId196" Type="http://schemas.openxmlformats.org/officeDocument/2006/relationships/image" Target="../media/image199.png"/><Relationship Id="rId195" Type="http://schemas.openxmlformats.org/officeDocument/2006/relationships/image" Target="../media/image198.png"/><Relationship Id="rId194" Type="http://schemas.openxmlformats.org/officeDocument/2006/relationships/image" Target="../media/image197.png"/><Relationship Id="rId193" Type="http://schemas.openxmlformats.org/officeDocument/2006/relationships/image" Target="../media/image196.png"/><Relationship Id="rId192" Type="http://schemas.openxmlformats.org/officeDocument/2006/relationships/image" Target="../media/image195.png"/><Relationship Id="rId191" Type="http://schemas.openxmlformats.org/officeDocument/2006/relationships/image" Target="../media/image194.png"/><Relationship Id="rId190" Type="http://schemas.openxmlformats.org/officeDocument/2006/relationships/image" Target="../media/image193.png"/><Relationship Id="rId19" Type="http://schemas.openxmlformats.org/officeDocument/2006/relationships/image" Target="../media/image22.png"/><Relationship Id="rId189" Type="http://schemas.openxmlformats.org/officeDocument/2006/relationships/image" Target="../media/image192.png"/><Relationship Id="rId188" Type="http://schemas.openxmlformats.org/officeDocument/2006/relationships/image" Target="../media/image191.png"/><Relationship Id="rId187" Type="http://schemas.openxmlformats.org/officeDocument/2006/relationships/image" Target="../media/image190.png"/><Relationship Id="rId186" Type="http://schemas.openxmlformats.org/officeDocument/2006/relationships/image" Target="../media/image189.png"/><Relationship Id="rId185" Type="http://schemas.openxmlformats.org/officeDocument/2006/relationships/image" Target="../media/image188.png"/><Relationship Id="rId184" Type="http://schemas.openxmlformats.org/officeDocument/2006/relationships/image" Target="../media/image187.png"/><Relationship Id="rId183" Type="http://schemas.openxmlformats.org/officeDocument/2006/relationships/image" Target="../media/image186.png"/><Relationship Id="rId182" Type="http://schemas.openxmlformats.org/officeDocument/2006/relationships/image" Target="../media/image185.png"/><Relationship Id="rId181" Type="http://schemas.openxmlformats.org/officeDocument/2006/relationships/image" Target="../media/image184.png"/><Relationship Id="rId180" Type="http://schemas.openxmlformats.org/officeDocument/2006/relationships/image" Target="../media/image183.png"/><Relationship Id="rId18" Type="http://schemas.openxmlformats.org/officeDocument/2006/relationships/image" Target="../media/image21.png"/><Relationship Id="rId179" Type="http://schemas.openxmlformats.org/officeDocument/2006/relationships/image" Target="../media/image182.png"/><Relationship Id="rId178" Type="http://schemas.openxmlformats.org/officeDocument/2006/relationships/image" Target="../media/image181.png"/><Relationship Id="rId177" Type="http://schemas.openxmlformats.org/officeDocument/2006/relationships/image" Target="../media/image180.png"/><Relationship Id="rId176" Type="http://schemas.openxmlformats.org/officeDocument/2006/relationships/image" Target="../media/image179.png"/><Relationship Id="rId175" Type="http://schemas.openxmlformats.org/officeDocument/2006/relationships/image" Target="../media/image178.png"/><Relationship Id="rId174" Type="http://schemas.openxmlformats.org/officeDocument/2006/relationships/image" Target="../media/image177.png"/><Relationship Id="rId173" Type="http://schemas.openxmlformats.org/officeDocument/2006/relationships/image" Target="../media/image176.png"/><Relationship Id="rId172" Type="http://schemas.openxmlformats.org/officeDocument/2006/relationships/image" Target="../media/image175.png"/><Relationship Id="rId171" Type="http://schemas.openxmlformats.org/officeDocument/2006/relationships/image" Target="../media/image174.png"/><Relationship Id="rId170" Type="http://schemas.openxmlformats.org/officeDocument/2006/relationships/image" Target="../media/image173.png"/><Relationship Id="rId17" Type="http://schemas.openxmlformats.org/officeDocument/2006/relationships/image" Target="../media/image20.png"/><Relationship Id="rId169" Type="http://schemas.openxmlformats.org/officeDocument/2006/relationships/image" Target="../media/image172.png"/><Relationship Id="rId168" Type="http://schemas.openxmlformats.org/officeDocument/2006/relationships/image" Target="../media/image171.png"/><Relationship Id="rId167" Type="http://schemas.openxmlformats.org/officeDocument/2006/relationships/image" Target="../media/image170.png"/><Relationship Id="rId166" Type="http://schemas.openxmlformats.org/officeDocument/2006/relationships/image" Target="../media/image169.png"/><Relationship Id="rId165" Type="http://schemas.openxmlformats.org/officeDocument/2006/relationships/image" Target="../media/image168.png"/><Relationship Id="rId164" Type="http://schemas.openxmlformats.org/officeDocument/2006/relationships/image" Target="../media/image167.png"/><Relationship Id="rId163" Type="http://schemas.openxmlformats.org/officeDocument/2006/relationships/image" Target="../media/image166.png"/><Relationship Id="rId162" Type="http://schemas.openxmlformats.org/officeDocument/2006/relationships/image" Target="../media/image165.png"/><Relationship Id="rId161" Type="http://schemas.openxmlformats.org/officeDocument/2006/relationships/image" Target="../media/image164.png"/><Relationship Id="rId160" Type="http://schemas.openxmlformats.org/officeDocument/2006/relationships/image" Target="../media/image163.png"/><Relationship Id="rId16" Type="http://schemas.openxmlformats.org/officeDocument/2006/relationships/image" Target="../media/image19.png"/><Relationship Id="rId159" Type="http://schemas.openxmlformats.org/officeDocument/2006/relationships/image" Target="../media/image162.png"/><Relationship Id="rId158" Type="http://schemas.openxmlformats.org/officeDocument/2006/relationships/image" Target="../media/image161.png"/><Relationship Id="rId157" Type="http://schemas.openxmlformats.org/officeDocument/2006/relationships/image" Target="../media/image160.png"/><Relationship Id="rId156" Type="http://schemas.openxmlformats.org/officeDocument/2006/relationships/image" Target="../media/image159.png"/><Relationship Id="rId155" Type="http://schemas.openxmlformats.org/officeDocument/2006/relationships/image" Target="../media/image158.png"/><Relationship Id="rId154" Type="http://schemas.openxmlformats.org/officeDocument/2006/relationships/image" Target="../media/image157.png"/><Relationship Id="rId153" Type="http://schemas.openxmlformats.org/officeDocument/2006/relationships/image" Target="../media/image156.png"/><Relationship Id="rId152" Type="http://schemas.openxmlformats.org/officeDocument/2006/relationships/image" Target="../media/image155.png"/><Relationship Id="rId151" Type="http://schemas.openxmlformats.org/officeDocument/2006/relationships/image" Target="../media/image154.png"/><Relationship Id="rId150" Type="http://schemas.openxmlformats.org/officeDocument/2006/relationships/image" Target="../media/image153.png"/><Relationship Id="rId15" Type="http://schemas.openxmlformats.org/officeDocument/2006/relationships/image" Target="../media/image18.png"/><Relationship Id="rId149" Type="http://schemas.openxmlformats.org/officeDocument/2006/relationships/image" Target="../media/image152.png"/><Relationship Id="rId148" Type="http://schemas.openxmlformats.org/officeDocument/2006/relationships/image" Target="../media/image151.png"/><Relationship Id="rId147" Type="http://schemas.openxmlformats.org/officeDocument/2006/relationships/image" Target="../media/image150.png"/><Relationship Id="rId146" Type="http://schemas.openxmlformats.org/officeDocument/2006/relationships/image" Target="../media/image149.png"/><Relationship Id="rId145" Type="http://schemas.openxmlformats.org/officeDocument/2006/relationships/image" Target="../media/image148.png"/><Relationship Id="rId144" Type="http://schemas.openxmlformats.org/officeDocument/2006/relationships/image" Target="../media/image147.png"/><Relationship Id="rId143" Type="http://schemas.openxmlformats.org/officeDocument/2006/relationships/image" Target="../media/image146.png"/><Relationship Id="rId142" Type="http://schemas.openxmlformats.org/officeDocument/2006/relationships/image" Target="../media/image145.png"/><Relationship Id="rId141" Type="http://schemas.openxmlformats.org/officeDocument/2006/relationships/image" Target="../media/image144.png"/><Relationship Id="rId140" Type="http://schemas.openxmlformats.org/officeDocument/2006/relationships/image" Target="../media/image143.png"/><Relationship Id="rId14" Type="http://schemas.openxmlformats.org/officeDocument/2006/relationships/image" Target="../media/image17.png"/><Relationship Id="rId139" Type="http://schemas.openxmlformats.org/officeDocument/2006/relationships/image" Target="../media/image142.png"/><Relationship Id="rId138" Type="http://schemas.openxmlformats.org/officeDocument/2006/relationships/image" Target="../media/image141.png"/><Relationship Id="rId137" Type="http://schemas.openxmlformats.org/officeDocument/2006/relationships/image" Target="../media/image140.png"/><Relationship Id="rId136" Type="http://schemas.openxmlformats.org/officeDocument/2006/relationships/image" Target="../media/image139.png"/><Relationship Id="rId135" Type="http://schemas.openxmlformats.org/officeDocument/2006/relationships/image" Target="../media/image138.png"/><Relationship Id="rId134" Type="http://schemas.openxmlformats.org/officeDocument/2006/relationships/image" Target="../media/image137.png"/><Relationship Id="rId133" Type="http://schemas.openxmlformats.org/officeDocument/2006/relationships/image" Target="../media/image136.png"/><Relationship Id="rId132" Type="http://schemas.openxmlformats.org/officeDocument/2006/relationships/image" Target="../media/image135.png"/><Relationship Id="rId131" Type="http://schemas.openxmlformats.org/officeDocument/2006/relationships/image" Target="../media/image134.png"/><Relationship Id="rId130" Type="http://schemas.openxmlformats.org/officeDocument/2006/relationships/image" Target="../media/image133.png"/><Relationship Id="rId13" Type="http://schemas.openxmlformats.org/officeDocument/2006/relationships/image" Target="../media/image16.png"/><Relationship Id="rId129" Type="http://schemas.openxmlformats.org/officeDocument/2006/relationships/image" Target="../media/image132.png"/><Relationship Id="rId128" Type="http://schemas.openxmlformats.org/officeDocument/2006/relationships/image" Target="../media/image131.png"/><Relationship Id="rId127" Type="http://schemas.openxmlformats.org/officeDocument/2006/relationships/image" Target="../media/image130.png"/><Relationship Id="rId126" Type="http://schemas.openxmlformats.org/officeDocument/2006/relationships/image" Target="../media/image129.png"/><Relationship Id="rId125" Type="http://schemas.openxmlformats.org/officeDocument/2006/relationships/image" Target="../media/image128.png"/><Relationship Id="rId124" Type="http://schemas.openxmlformats.org/officeDocument/2006/relationships/image" Target="../media/image127.png"/><Relationship Id="rId123" Type="http://schemas.openxmlformats.org/officeDocument/2006/relationships/image" Target="../media/image126.png"/><Relationship Id="rId122" Type="http://schemas.openxmlformats.org/officeDocument/2006/relationships/image" Target="../media/image125.png"/><Relationship Id="rId121" Type="http://schemas.openxmlformats.org/officeDocument/2006/relationships/image" Target="../media/image124.png"/><Relationship Id="rId120" Type="http://schemas.openxmlformats.org/officeDocument/2006/relationships/image" Target="../media/image123.png"/><Relationship Id="rId12" Type="http://schemas.openxmlformats.org/officeDocument/2006/relationships/image" Target="../media/image15.png"/><Relationship Id="rId119" Type="http://schemas.openxmlformats.org/officeDocument/2006/relationships/image" Target="../media/image122.png"/><Relationship Id="rId118" Type="http://schemas.openxmlformats.org/officeDocument/2006/relationships/image" Target="../media/image121.png"/><Relationship Id="rId117" Type="http://schemas.openxmlformats.org/officeDocument/2006/relationships/image" Target="../media/image120.png"/><Relationship Id="rId116" Type="http://schemas.openxmlformats.org/officeDocument/2006/relationships/image" Target="../media/image119.png"/><Relationship Id="rId115" Type="http://schemas.openxmlformats.org/officeDocument/2006/relationships/image" Target="../media/image118.png"/><Relationship Id="rId114" Type="http://schemas.openxmlformats.org/officeDocument/2006/relationships/image" Target="../media/image117.png"/><Relationship Id="rId113" Type="http://schemas.openxmlformats.org/officeDocument/2006/relationships/image" Target="../media/image116.png"/><Relationship Id="rId112" Type="http://schemas.openxmlformats.org/officeDocument/2006/relationships/image" Target="../media/image115.png"/><Relationship Id="rId111" Type="http://schemas.openxmlformats.org/officeDocument/2006/relationships/image" Target="../media/image114.png"/><Relationship Id="rId110" Type="http://schemas.openxmlformats.org/officeDocument/2006/relationships/image" Target="../media/image113.png"/><Relationship Id="rId11" Type="http://schemas.openxmlformats.org/officeDocument/2006/relationships/image" Target="../media/image14.png"/><Relationship Id="rId109" Type="http://schemas.openxmlformats.org/officeDocument/2006/relationships/image" Target="../media/image112.png"/><Relationship Id="rId108" Type="http://schemas.openxmlformats.org/officeDocument/2006/relationships/image" Target="../media/image111.png"/><Relationship Id="rId107" Type="http://schemas.openxmlformats.org/officeDocument/2006/relationships/image" Target="../media/image110.png"/><Relationship Id="rId106" Type="http://schemas.openxmlformats.org/officeDocument/2006/relationships/image" Target="../media/image109.png"/><Relationship Id="rId105" Type="http://schemas.openxmlformats.org/officeDocument/2006/relationships/image" Target="../media/image108.png"/><Relationship Id="rId104" Type="http://schemas.openxmlformats.org/officeDocument/2006/relationships/image" Target="../media/image107.png"/><Relationship Id="rId103" Type="http://schemas.openxmlformats.org/officeDocument/2006/relationships/image" Target="../media/image106.png"/><Relationship Id="rId102" Type="http://schemas.openxmlformats.org/officeDocument/2006/relationships/image" Target="../media/image105.png"/><Relationship Id="rId101" Type="http://schemas.openxmlformats.org/officeDocument/2006/relationships/image" Target="../media/image104.png"/><Relationship Id="rId100" Type="http://schemas.openxmlformats.org/officeDocument/2006/relationships/image" Target="../media/image103.png"/><Relationship Id="rId10" Type="http://schemas.openxmlformats.org/officeDocument/2006/relationships/image" Target="../media/image13.png"/><Relationship Id="rId1" Type="http://schemas.openxmlformats.org/officeDocument/2006/relationships/image" Target="../media/image4.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3</xdr:col>
      <xdr:colOff>0</xdr:colOff>
      <xdr:row>31</xdr:row>
      <xdr:rowOff>0</xdr:rowOff>
    </xdr:from>
    <xdr:ext cx="2438400" cy="1371600"/>
    <xdr:pic>
      <xdr:nvPicPr>
        <xdr:cNvPr id="872" name="Picture 1"/>
        <xdr:cNvPicPr>
          <a:picLocks noChangeAspect="1"/>
        </xdr:cNvPicPr>
      </xdr:nvPicPr>
      <xdr:blipFill>
        <a:blip r:embed="rId1" cstate="print"/>
        <a:stretch>
          <a:fillRect/>
        </a:stretch>
      </xdr:blipFill>
      <xdr:spPr>
        <a:xfrm>
          <a:off x="6395720" y="46005750"/>
          <a:ext cx="2438400" cy="1371600"/>
        </a:xfrm>
        <a:prstGeom prst="rect">
          <a:avLst/>
        </a:prstGeom>
      </xdr:spPr>
    </xdr:pic>
    <xdr:clientData/>
  </xdr:oneCellAnchor>
  <xdr:oneCellAnchor>
    <xdr:from>
      <xdr:col>5</xdr:col>
      <xdr:colOff>0</xdr:colOff>
      <xdr:row>31</xdr:row>
      <xdr:rowOff>0</xdr:rowOff>
    </xdr:from>
    <xdr:ext cx="2438400" cy="1371600"/>
    <xdr:pic>
      <xdr:nvPicPr>
        <xdr:cNvPr id="873" name="Picture 2"/>
        <xdr:cNvPicPr>
          <a:picLocks noChangeAspect="1"/>
        </xdr:cNvPicPr>
      </xdr:nvPicPr>
      <xdr:blipFill>
        <a:blip r:embed="rId1" cstate="print"/>
        <a:stretch>
          <a:fillRect/>
        </a:stretch>
      </xdr:blipFill>
      <xdr:spPr>
        <a:xfrm>
          <a:off x="10746105" y="46005750"/>
          <a:ext cx="2438400" cy="1371600"/>
        </a:xfrm>
        <a:prstGeom prst="rect">
          <a:avLst/>
        </a:prstGeom>
      </xdr:spPr>
    </xdr:pic>
    <xdr:clientData/>
  </xdr:oneCellAnchor>
  <xdr:oneCellAnchor>
    <xdr:from>
      <xdr:col>3</xdr:col>
      <xdr:colOff>0</xdr:colOff>
      <xdr:row>33</xdr:row>
      <xdr:rowOff>0</xdr:rowOff>
    </xdr:from>
    <xdr:ext cx="2438400" cy="1371600"/>
    <xdr:pic>
      <xdr:nvPicPr>
        <xdr:cNvPr id="876" name="Picture 5"/>
        <xdr:cNvPicPr>
          <a:picLocks noChangeAspect="1"/>
        </xdr:cNvPicPr>
      </xdr:nvPicPr>
      <xdr:blipFill>
        <a:blip r:embed="rId2" cstate="print"/>
        <a:stretch>
          <a:fillRect/>
        </a:stretch>
      </xdr:blipFill>
      <xdr:spPr>
        <a:xfrm>
          <a:off x="6395720" y="49053750"/>
          <a:ext cx="2438400" cy="1371600"/>
        </a:xfrm>
        <a:prstGeom prst="rect">
          <a:avLst/>
        </a:prstGeom>
      </xdr:spPr>
    </xdr:pic>
    <xdr:clientData/>
  </xdr:oneCellAnchor>
  <xdr:oneCellAnchor>
    <xdr:from>
      <xdr:col>14</xdr:col>
      <xdr:colOff>200025</xdr:colOff>
      <xdr:row>33</xdr:row>
      <xdr:rowOff>333375</xdr:rowOff>
    </xdr:from>
    <xdr:ext cx="2438400" cy="1371600"/>
    <xdr:pic>
      <xdr:nvPicPr>
        <xdr:cNvPr id="877" name="Picture 6"/>
        <xdr:cNvPicPr>
          <a:picLocks noChangeAspect="1"/>
        </xdr:cNvPicPr>
      </xdr:nvPicPr>
      <xdr:blipFill>
        <a:blip r:embed="rId3" cstate="print"/>
        <a:stretch>
          <a:fillRect/>
        </a:stretch>
      </xdr:blipFill>
      <xdr:spPr>
        <a:xfrm>
          <a:off x="24943435" y="49387125"/>
          <a:ext cx="2438400" cy="1371600"/>
        </a:xfrm>
        <a:prstGeom prst="rect">
          <a:avLst/>
        </a:prstGeom>
      </xdr:spPr>
    </xdr:pic>
    <xdr:clientData/>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3</xdr:col>
      <xdr:colOff>381000</xdr:colOff>
      <xdr:row>8</xdr:row>
      <xdr:rowOff>0</xdr:rowOff>
    </xdr:to>
    <xdr:pic>
      <xdr:nvPicPr>
        <xdr:cNvPr id="1116" name="ID_1DB1C1BFE485448F86C3D9ADCE350095"/>
        <xdr:cNvPicPr>
          <a:picLocks noChangeAspect="1"/>
        </xdr:cNvPicPr>
      </xdr:nvPicPr>
      <xdr:blipFill>
        <a:blip r:embed="rId1" cstate="print"/>
        <a:stretch>
          <a:fillRect/>
        </a:stretch>
      </xdr:blipFill>
      <xdr:spPr>
        <a:xfrm>
          <a:off x="6395720" y="2273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14" name="ID_AB7F886D13E3413D90B31F3898FFDC3B"/>
        <xdr:cNvPicPr>
          <a:picLocks noChangeAspect="1"/>
        </xdr:cNvPicPr>
      </xdr:nvPicPr>
      <xdr:blipFill>
        <a:blip r:embed="rId2" cstate="print"/>
        <a:stretch>
          <a:fillRect/>
        </a:stretch>
      </xdr:blipFill>
      <xdr:spPr>
        <a:xfrm>
          <a:off x="6395720" y="2258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12" name="ID_41101F79F6CF4DCD9D85D20AAE2C1E86"/>
        <xdr:cNvPicPr>
          <a:picLocks noChangeAspect="1"/>
        </xdr:cNvPicPr>
      </xdr:nvPicPr>
      <xdr:blipFill>
        <a:blip r:embed="rId3" cstate="print"/>
        <a:stretch>
          <a:fillRect/>
        </a:stretch>
      </xdr:blipFill>
      <xdr:spPr>
        <a:xfrm>
          <a:off x="6395720" y="2243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10" name="ID_CF118F02A9644B1AA0F6FCF76D64DFB0"/>
        <xdr:cNvPicPr>
          <a:picLocks noChangeAspect="1"/>
        </xdr:cNvPicPr>
      </xdr:nvPicPr>
      <xdr:blipFill>
        <a:blip r:embed="rId4" cstate="print"/>
        <a:stretch>
          <a:fillRect/>
        </a:stretch>
      </xdr:blipFill>
      <xdr:spPr>
        <a:xfrm>
          <a:off x="6395720" y="2227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8" name="ID_37F0C148F3A64636B8B7FB8C948858DE"/>
        <xdr:cNvPicPr>
          <a:picLocks noChangeAspect="1"/>
        </xdr:cNvPicPr>
      </xdr:nvPicPr>
      <xdr:blipFill>
        <a:blip r:embed="rId5" cstate="print"/>
        <a:stretch>
          <a:fillRect/>
        </a:stretch>
      </xdr:blipFill>
      <xdr:spPr>
        <a:xfrm>
          <a:off x="6395720" y="2212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6" name="ID_72BBDF4CBDE640E0A936045E67BE6BA9"/>
        <xdr:cNvPicPr>
          <a:picLocks noChangeAspect="1"/>
        </xdr:cNvPicPr>
      </xdr:nvPicPr>
      <xdr:blipFill>
        <a:blip r:embed="rId6" cstate="print"/>
        <a:stretch>
          <a:fillRect/>
        </a:stretch>
      </xdr:blipFill>
      <xdr:spPr>
        <a:xfrm>
          <a:off x="6395720" y="2197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4" name="ID_BD9AE54ECDC145AAB84AB307BAB70ADD"/>
        <xdr:cNvPicPr>
          <a:picLocks noChangeAspect="1"/>
        </xdr:cNvPicPr>
      </xdr:nvPicPr>
      <xdr:blipFill>
        <a:blip r:embed="rId7" cstate="print"/>
        <a:stretch>
          <a:fillRect/>
        </a:stretch>
      </xdr:blipFill>
      <xdr:spPr>
        <a:xfrm>
          <a:off x="6395720" y="2182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2" name="ID_72B47593623540F6B3102FE3D46BD6D1"/>
        <xdr:cNvPicPr>
          <a:picLocks noChangeAspect="1"/>
        </xdr:cNvPicPr>
      </xdr:nvPicPr>
      <xdr:blipFill>
        <a:blip r:embed="rId8" cstate="print"/>
        <a:stretch>
          <a:fillRect/>
        </a:stretch>
      </xdr:blipFill>
      <xdr:spPr>
        <a:xfrm>
          <a:off x="6395720" y="2166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0" name="ID_DF80053E1E3E493BB0202C196EE9BA14"/>
        <xdr:cNvPicPr>
          <a:picLocks noChangeAspect="1"/>
        </xdr:cNvPicPr>
      </xdr:nvPicPr>
      <xdr:blipFill>
        <a:blip r:embed="rId9" cstate="print"/>
        <a:stretch>
          <a:fillRect/>
        </a:stretch>
      </xdr:blipFill>
      <xdr:spPr>
        <a:xfrm>
          <a:off x="6395720" y="2151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8" name="ID_BB67828C23A443F3BE19BEF468B60A20"/>
        <xdr:cNvPicPr>
          <a:picLocks noChangeAspect="1"/>
        </xdr:cNvPicPr>
      </xdr:nvPicPr>
      <xdr:blipFill>
        <a:blip r:embed="rId10" cstate="print"/>
        <a:stretch>
          <a:fillRect/>
        </a:stretch>
      </xdr:blipFill>
      <xdr:spPr>
        <a:xfrm>
          <a:off x="6395720" y="2136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6" name="ID_B3BB337FF44848BAADEA5FB0B3B80108"/>
        <xdr:cNvPicPr>
          <a:picLocks noChangeAspect="1"/>
        </xdr:cNvPicPr>
      </xdr:nvPicPr>
      <xdr:blipFill>
        <a:blip r:embed="rId11" cstate="print"/>
        <a:stretch>
          <a:fillRect/>
        </a:stretch>
      </xdr:blipFill>
      <xdr:spPr>
        <a:xfrm>
          <a:off x="6395720" y="2121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4" name="ID_26AA9D0C58244E178CCA6916A56D4E5E"/>
        <xdr:cNvPicPr>
          <a:picLocks noChangeAspect="1"/>
        </xdr:cNvPicPr>
      </xdr:nvPicPr>
      <xdr:blipFill>
        <a:blip r:embed="rId12" cstate="print"/>
        <a:stretch>
          <a:fillRect/>
        </a:stretch>
      </xdr:blipFill>
      <xdr:spPr>
        <a:xfrm>
          <a:off x="6395720" y="2105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2" name="ID_E26CC233650541B8A72A93F4998E9856"/>
        <xdr:cNvPicPr>
          <a:picLocks noChangeAspect="1"/>
        </xdr:cNvPicPr>
      </xdr:nvPicPr>
      <xdr:blipFill>
        <a:blip r:embed="rId13" cstate="print"/>
        <a:stretch>
          <a:fillRect/>
        </a:stretch>
      </xdr:blipFill>
      <xdr:spPr>
        <a:xfrm>
          <a:off x="6395720" y="2090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0" name="ID_BB80C9BB97CD4EADB99C0DFDC1DF3F53"/>
        <xdr:cNvPicPr>
          <a:picLocks noChangeAspect="1"/>
        </xdr:cNvPicPr>
      </xdr:nvPicPr>
      <xdr:blipFill>
        <a:blip r:embed="rId14" cstate="print"/>
        <a:stretch>
          <a:fillRect/>
        </a:stretch>
      </xdr:blipFill>
      <xdr:spPr>
        <a:xfrm>
          <a:off x="6395720" y="2075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17" name="ID_1934F638A6C7498F94CB52B2AC173168"/>
        <xdr:cNvPicPr>
          <a:picLocks noChangeAspect="1"/>
        </xdr:cNvPicPr>
      </xdr:nvPicPr>
      <xdr:blipFill>
        <a:blip r:embed="rId1" cstate="print"/>
        <a:stretch>
          <a:fillRect/>
        </a:stretch>
      </xdr:blipFill>
      <xdr:spPr>
        <a:xfrm>
          <a:off x="10746105" y="2273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8" name="ID_41EA056EC58A4164B99A8BB92E0A32B9"/>
        <xdr:cNvPicPr>
          <a:picLocks noChangeAspect="1"/>
        </xdr:cNvPicPr>
      </xdr:nvPicPr>
      <xdr:blipFill>
        <a:blip r:embed="rId15" cstate="print"/>
        <a:stretch>
          <a:fillRect/>
        </a:stretch>
      </xdr:blipFill>
      <xdr:spPr>
        <a:xfrm>
          <a:off x="6395720" y="2060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15" name="ID_F470A1B9ECA14B94BD2EE2581D8112A7"/>
        <xdr:cNvPicPr>
          <a:picLocks noChangeAspect="1"/>
        </xdr:cNvPicPr>
      </xdr:nvPicPr>
      <xdr:blipFill>
        <a:blip r:embed="rId2" cstate="print"/>
        <a:stretch>
          <a:fillRect/>
        </a:stretch>
      </xdr:blipFill>
      <xdr:spPr>
        <a:xfrm>
          <a:off x="10746105" y="2258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6" name="ID_7718816D316949BE893311898F26F0D9"/>
        <xdr:cNvPicPr>
          <a:picLocks noChangeAspect="1"/>
        </xdr:cNvPicPr>
      </xdr:nvPicPr>
      <xdr:blipFill>
        <a:blip r:embed="rId16" cstate="print"/>
        <a:stretch>
          <a:fillRect/>
        </a:stretch>
      </xdr:blipFill>
      <xdr:spPr>
        <a:xfrm>
          <a:off x="6395720" y="2045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13" name="ID_42D98A6FDC434ACEB94D0B705F886FB5"/>
        <xdr:cNvPicPr>
          <a:picLocks noChangeAspect="1"/>
        </xdr:cNvPicPr>
      </xdr:nvPicPr>
      <xdr:blipFill>
        <a:blip r:embed="rId3" cstate="print"/>
        <a:stretch>
          <a:fillRect/>
        </a:stretch>
      </xdr:blipFill>
      <xdr:spPr>
        <a:xfrm>
          <a:off x="10746105" y="2243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4" name="ID_FB3DD19E5BBC47F5A53D2CD8A39EEE04"/>
        <xdr:cNvPicPr>
          <a:picLocks noChangeAspect="1"/>
        </xdr:cNvPicPr>
      </xdr:nvPicPr>
      <xdr:blipFill>
        <a:blip r:embed="rId17" cstate="print"/>
        <a:stretch>
          <a:fillRect/>
        </a:stretch>
      </xdr:blipFill>
      <xdr:spPr>
        <a:xfrm>
          <a:off x="6395720" y="2029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11" name="ID_3ED51016DCE24FB9A18F2CD89B59BFA4"/>
        <xdr:cNvPicPr>
          <a:picLocks noChangeAspect="1"/>
        </xdr:cNvPicPr>
      </xdr:nvPicPr>
      <xdr:blipFill>
        <a:blip r:embed="rId4" cstate="print"/>
        <a:stretch>
          <a:fillRect/>
        </a:stretch>
      </xdr:blipFill>
      <xdr:spPr>
        <a:xfrm>
          <a:off x="10746105" y="2227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2" name="ID_043A331D7B20460C89F1BCC0F742F540"/>
        <xdr:cNvPicPr>
          <a:picLocks noChangeAspect="1"/>
        </xdr:cNvPicPr>
      </xdr:nvPicPr>
      <xdr:blipFill>
        <a:blip r:embed="rId18" cstate="print"/>
        <a:stretch>
          <a:fillRect/>
        </a:stretch>
      </xdr:blipFill>
      <xdr:spPr>
        <a:xfrm>
          <a:off x="6395720" y="2014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9" name="ID_6FB4148F4A9B4C258351E7215C2C2A2A"/>
        <xdr:cNvPicPr>
          <a:picLocks noChangeAspect="1"/>
        </xdr:cNvPicPr>
      </xdr:nvPicPr>
      <xdr:blipFill>
        <a:blip r:embed="rId19" cstate="print"/>
        <a:stretch>
          <a:fillRect/>
        </a:stretch>
      </xdr:blipFill>
      <xdr:spPr>
        <a:xfrm>
          <a:off x="10746105" y="2212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0" name="ID_D9E42C3A46964ECABFE89C834FA8493D"/>
        <xdr:cNvPicPr>
          <a:picLocks noChangeAspect="1"/>
        </xdr:cNvPicPr>
      </xdr:nvPicPr>
      <xdr:blipFill>
        <a:blip r:embed="rId20" cstate="print"/>
        <a:stretch>
          <a:fillRect/>
        </a:stretch>
      </xdr:blipFill>
      <xdr:spPr>
        <a:xfrm>
          <a:off x="6395720" y="1999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7" name="ID_133891D5259C4F3194E896DA863CFE35"/>
        <xdr:cNvPicPr>
          <a:picLocks noChangeAspect="1"/>
        </xdr:cNvPicPr>
      </xdr:nvPicPr>
      <xdr:blipFill>
        <a:blip r:embed="rId6" cstate="print"/>
        <a:stretch>
          <a:fillRect/>
        </a:stretch>
      </xdr:blipFill>
      <xdr:spPr>
        <a:xfrm>
          <a:off x="10746105" y="2197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8" name="ID_D1F359DDC99E4208A64763E648E5D3A3"/>
        <xdr:cNvPicPr>
          <a:picLocks noChangeAspect="1"/>
        </xdr:cNvPicPr>
      </xdr:nvPicPr>
      <xdr:blipFill>
        <a:blip r:embed="rId21" cstate="print"/>
        <a:stretch>
          <a:fillRect/>
        </a:stretch>
      </xdr:blipFill>
      <xdr:spPr>
        <a:xfrm>
          <a:off x="6395720" y="1984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5" name="ID_CD948EC5030147839B4CFDCC194861E8"/>
        <xdr:cNvPicPr>
          <a:picLocks noChangeAspect="1"/>
        </xdr:cNvPicPr>
      </xdr:nvPicPr>
      <xdr:blipFill>
        <a:blip r:embed="rId7" cstate="print"/>
        <a:stretch>
          <a:fillRect/>
        </a:stretch>
      </xdr:blipFill>
      <xdr:spPr>
        <a:xfrm>
          <a:off x="10746105" y="2182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6" name="ID_667CACDB068F42B9986A70014CD31946"/>
        <xdr:cNvPicPr>
          <a:picLocks noChangeAspect="1"/>
        </xdr:cNvPicPr>
      </xdr:nvPicPr>
      <xdr:blipFill>
        <a:blip r:embed="rId22" cstate="print"/>
        <a:stretch>
          <a:fillRect/>
        </a:stretch>
      </xdr:blipFill>
      <xdr:spPr>
        <a:xfrm>
          <a:off x="6395720" y="1968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3" name="ID_EE7186F4200F46E8BCED88BBF5C62727"/>
        <xdr:cNvPicPr>
          <a:picLocks noChangeAspect="1"/>
        </xdr:cNvPicPr>
      </xdr:nvPicPr>
      <xdr:blipFill>
        <a:blip r:embed="rId23" cstate="print"/>
        <a:stretch>
          <a:fillRect/>
        </a:stretch>
      </xdr:blipFill>
      <xdr:spPr>
        <a:xfrm>
          <a:off x="10746105" y="947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4" name="ID_CBCA648B60DF42889C425CD5C70444DC"/>
        <xdr:cNvPicPr>
          <a:picLocks noChangeAspect="1"/>
        </xdr:cNvPicPr>
      </xdr:nvPicPr>
      <xdr:blipFill>
        <a:blip r:embed="rId24" cstate="print"/>
        <a:stretch>
          <a:fillRect/>
        </a:stretch>
      </xdr:blipFill>
      <xdr:spPr>
        <a:xfrm>
          <a:off x="6395720" y="734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1" name="ID_D74266D5A1BD4BF0BE5235D2379DDB74"/>
        <xdr:cNvPicPr>
          <a:picLocks noChangeAspect="1"/>
        </xdr:cNvPicPr>
      </xdr:nvPicPr>
      <xdr:blipFill>
        <a:blip r:embed="rId25" cstate="print"/>
        <a:stretch>
          <a:fillRect/>
        </a:stretch>
      </xdr:blipFill>
      <xdr:spPr>
        <a:xfrm>
          <a:off x="10746105" y="932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2" name="ID_A9E9FD79676540DDAE9F76ADAB9FBF59"/>
        <xdr:cNvPicPr>
          <a:picLocks noChangeAspect="1"/>
        </xdr:cNvPicPr>
      </xdr:nvPicPr>
      <xdr:blipFill>
        <a:blip r:embed="rId26" cstate="print"/>
        <a:stretch>
          <a:fillRect/>
        </a:stretch>
      </xdr:blipFill>
      <xdr:spPr>
        <a:xfrm>
          <a:off x="6395720" y="719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9" name="ID_7429816C44F04F72894BB3CCD166B8F7"/>
        <xdr:cNvPicPr>
          <a:picLocks noChangeAspect="1"/>
        </xdr:cNvPicPr>
      </xdr:nvPicPr>
      <xdr:blipFill>
        <a:blip r:embed="rId27" cstate="print"/>
        <a:stretch>
          <a:fillRect/>
        </a:stretch>
      </xdr:blipFill>
      <xdr:spPr>
        <a:xfrm>
          <a:off x="10746105" y="917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0" name="ID_983366BB88024C90AA5FABB83818098C"/>
        <xdr:cNvPicPr>
          <a:picLocks noChangeAspect="1"/>
        </xdr:cNvPicPr>
      </xdr:nvPicPr>
      <xdr:blipFill>
        <a:blip r:embed="rId28" cstate="print"/>
        <a:stretch>
          <a:fillRect/>
        </a:stretch>
      </xdr:blipFill>
      <xdr:spPr>
        <a:xfrm>
          <a:off x="6395720" y="703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7" name="ID_1D9BA1A0CFF441188F54C5407F012527"/>
        <xdr:cNvPicPr>
          <a:picLocks noChangeAspect="1"/>
        </xdr:cNvPicPr>
      </xdr:nvPicPr>
      <xdr:blipFill>
        <a:blip r:embed="rId29" cstate="print"/>
        <a:stretch>
          <a:fillRect/>
        </a:stretch>
      </xdr:blipFill>
      <xdr:spPr>
        <a:xfrm>
          <a:off x="10746105" y="902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8" name="ID_B42D669BFFAB4775830F750089ADCE98"/>
        <xdr:cNvPicPr>
          <a:picLocks noChangeAspect="1"/>
        </xdr:cNvPicPr>
      </xdr:nvPicPr>
      <xdr:blipFill>
        <a:blip r:embed="rId30" cstate="print"/>
        <a:stretch>
          <a:fillRect/>
        </a:stretch>
      </xdr:blipFill>
      <xdr:spPr>
        <a:xfrm>
          <a:off x="6395720" y="688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3" name="ID_E3F3C926FAA24E19AE5A5C1776810BE6"/>
        <xdr:cNvPicPr>
          <a:picLocks noChangeAspect="1"/>
        </xdr:cNvPicPr>
      </xdr:nvPicPr>
      <xdr:blipFill>
        <a:blip r:embed="rId31" cstate="print"/>
        <a:stretch>
          <a:fillRect/>
        </a:stretch>
      </xdr:blipFill>
      <xdr:spPr>
        <a:xfrm>
          <a:off x="10746105" y="200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5" name="ID_75320783B27E4C5DBF6C48913AE5C8AD"/>
        <xdr:cNvPicPr>
          <a:picLocks noChangeAspect="1"/>
        </xdr:cNvPicPr>
      </xdr:nvPicPr>
      <xdr:blipFill>
        <a:blip r:embed="rId32" cstate="print"/>
        <a:stretch>
          <a:fillRect/>
        </a:stretch>
      </xdr:blipFill>
      <xdr:spPr>
        <a:xfrm>
          <a:off x="10746105" y="886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6" name="ID_236A04A0AD0E4AA68F857585B4E4B98D"/>
        <xdr:cNvPicPr>
          <a:picLocks noChangeAspect="1"/>
        </xdr:cNvPicPr>
      </xdr:nvPicPr>
      <xdr:blipFill>
        <a:blip r:embed="rId33" cstate="print"/>
        <a:stretch>
          <a:fillRect/>
        </a:stretch>
      </xdr:blipFill>
      <xdr:spPr>
        <a:xfrm>
          <a:off x="6395720" y="673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1" name="ID_A8741FB8917541A0A73E4A9B2CB089DD"/>
        <xdr:cNvPicPr>
          <a:picLocks noChangeAspect="1"/>
        </xdr:cNvPicPr>
      </xdr:nvPicPr>
      <xdr:blipFill>
        <a:blip r:embed="rId34" cstate="print"/>
        <a:stretch>
          <a:fillRect/>
        </a:stretch>
      </xdr:blipFill>
      <xdr:spPr>
        <a:xfrm>
          <a:off x="10746105" y="185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3" name="ID_8EB9AC6B840B4D749F877E640CB2768C"/>
        <xdr:cNvPicPr>
          <a:picLocks noChangeAspect="1"/>
        </xdr:cNvPicPr>
      </xdr:nvPicPr>
      <xdr:blipFill>
        <a:blip r:embed="rId35" cstate="print"/>
        <a:stretch>
          <a:fillRect/>
        </a:stretch>
      </xdr:blipFill>
      <xdr:spPr>
        <a:xfrm>
          <a:off x="10746105" y="871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4" name="ID_7318FE3E03D840A29E5F5F7B3614FC5D"/>
        <xdr:cNvPicPr>
          <a:picLocks noChangeAspect="1"/>
        </xdr:cNvPicPr>
      </xdr:nvPicPr>
      <xdr:blipFill>
        <a:blip r:embed="rId36" cstate="print"/>
        <a:stretch>
          <a:fillRect/>
        </a:stretch>
      </xdr:blipFill>
      <xdr:spPr>
        <a:xfrm>
          <a:off x="6395720" y="658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9" name="ID_9901F5ADFFD24B71ACB41022C88790AE"/>
        <xdr:cNvPicPr>
          <a:picLocks noChangeAspect="1"/>
        </xdr:cNvPicPr>
      </xdr:nvPicPr>
      <xdr:blipFill>
        <a:blip r:embed="rId37" cstate="print"/>
        <a:stretch>
          <a:fillRect/>
        </a:stretch>
      </xdr:blipFill>
      <xdr:spPr>
        <a:xfrm>
          <a:off x="10746105" y="170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1" name="ID_EDAC669E1182495A8310E6AB35FA8B20"/>
        <xdr:cNvPicPr>
          <a:picLocks noChangeAspect="1"/>
        </xdr:cNvPicPr>
      </xdr:nvPicPr>
      <xdr:blipFill>
        <a:blip r:embed="rId38" cstate="print"/>
        <a:stretch>
          <a:fillRect/>
        </a:stretch>
      </xdr:blipFill>
      <xdr:spPr>
        <a:xfrm>
          <a:off x="10746105" y="856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2" name="ID_C25A1B8BEA314E848D32F1A5F8507676"/>
        <xdr:cNvPicPr>
          <a:picLocks noChangeAspect="1"/>
        </xdr:cNvPicPr>
      </xdr:nvPicPr>
      <xdr:blipFill>
        <a:blip r:embed="rId39" cstate="print"/>
        <a:stretch>
          <a:fillRect/>
        </a:stretch>
      </xdr:blipFill>
      <xdr:spPr>
        <a:xfrm>
          <a:off x="6395720" y="642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7" name="ID_D73487DD8B3B46D7AB2CD6CDC260C92C"/>
        <xdr:cNvPicPr>
          <a:picLocks noChangeAspect="1"/>
        </xdr:cNvPicPr>
      </xdr:nvPicPr>
      <xdr:blipFill>
        <a:blip r:embed="rId40" cstate="print"/>
        <a:stretch>
          <a:fillRect/>
        </a:stretch>
      </xdr:blipFill>
      <xdr:spPr>
        <a:xfrm>
          <a:off x="10746105" y="155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9" name="ID_841A363803E94205B912BFD94EB359A7"/>
        <xdr:cNvPicPr>
          <a:picLocks noChangeAspect="1"/>
        </xdr:cNvPicPr>
      </xdr:nvPicPr>
      <xdr:blipFill>
        <a:blip r:embed="rId41" cstate="print"/>
        <a:stretch>
          <a:fillRect/>
        </a:stretch>
      </xdr:blipFill>
      <xdr:spPr>
        <a:xfrm>
          <a:off x="10746105" y="841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0" name="ID_7A48864030F84F519006A86681BDC4A4"/>
        <xdr:cNvPicPr>
          <a:picLocks noChangeAspect="1"/>
        </xdr:cNvPicPr>
      </xdr:nvPicPr>
      <xdr:blipFill>
        <a:blip r:embed="rId42" cstate="print"/>
        <a:stretch>
          <a:fillRect/>
        </a:stretch>
      </xdr:blipFill>
      <xdr:spPr>
        <a:xfrm>
          <a:off x="6395720" y="627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5" name="ID_1571E962C76644CFAD492FCF20E95F23"/>
        <xdr:cNvPicPr>
          <a:picLocks noChangeAspect="1"/>
        </xdr:cNvPicPr>
      </xdr:nvPicPr>
      <xdr:blipFill>
        <a:blip r:embed="rId43" cstate="print"/>
        <a:stretch>
          <a:fillRect/>
        </a:stretch>
      </xdr:blipFill>
      <xdr:spPr>
        <a:xfrm>
          <a:off x="10746105" y="140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7" name="ID_33597C69DD234C56A4C5015917F7FD4E"/>
        <xdr:cNvPicPr>
          <a:picLocks noChangeAspect="1"/>
        </xdr:cNvPicPr>
      </xdr:nvPicPr>
      <xdr:blipFill>
        <a:blip r:embed="rId44" cstate="print"/>
        <a:stretch>
          <a:fillRect/>
        </a:stretch>
      </xdr:blipFill>
      <xdr:spPr>
        <a:xfrm>
          <a:off x="10746105" y="825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8" name="ID_785FC6A96859423B999682A26CB0B70E"/>
        <xdr:cNvPicPr>
          <a:picLocks noChangeAspect="1"/>
        </xdr:cNvPicPr>
      </xdr:nvPicPr>
      <xdr:blipFill>
        <a:blip r:embed="rId45" cstate="print"/>
        <a:stretch>
          <a:fillRect/>
        </a:stretch>
      </xdr:blipFill>
      <xdr:spPr>
        <a:xfrm>
          <a:off x="6395720" y="612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3" name="ID_3A8CA5E1B36149B8B1FE27F414F3F2FC"/>
        <xdr:cNvPicPr>
          <a:picLocks noChangeAspect="1"/>
        </xdr:cNvPicPr>
      </xdr:nvPicPr>
      <xdr:blipFill>
        <a:blip r:embed="rId46" cstate="print"/>
        <a:stretch>
          <a:fillRect/>
        </a:stretch>
      </xdr:blipFill>
      <xdr:spPr>
        <a:xfrm>
          <a:off x="10746105" y="124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5" name="ID_334B0CAEBF994C88A8B52834694FD499"/>
        <xdr:cNvPicPr>
          <a:picLocks noChangeAspect="1"/>
        </xdr:cNvPicPr>
      </xdr:nvPicPr>
      <xdr:blipFill>
        <a:blip r:embed="rId47" cstate="print"/>
        <a:stretch>
          <a:fillRect/>
        </a:stretch>
      </xdr:blipFill>
      <xdr:spPr>
        <a:xfrm>
          <a:off x="10746105" y="810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6" name="ID_BD0FC07DBEF146E899C834E661DC2975"/>
        <xdr:cNvPicPr>
          <a:picLocks noChangeAspect="1"/>
        </xdr:cNvPicPr>
      </xdr:nvPicPr>
      <xdr:blipFill>
        <a:blip r:embed="rId48" cstate="print"/>
        <a:stretch>
          <a:fillRect/>
        </a:stretch>
      </xdr:blipFill>
      <xdr:spPr>
        <a:xfrm>
          <a:off x="6395720" y="597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1" name="ID_2227CF0CB8234C1E91D74AB9E0650C02"/>
        <xdr:cNvPicPr>
          <a:picLocks noChangeAspect="1"/>
        </xdr:cNvPicPr>
      </xdr:nvPicPr>
      <xdr:blipFill>
        <a:blip r:embed="rId49" cstate="print"/>
        <a:stretch>
          <a:fillRect/>
        </a:stretch>
      </xdr:blipFill>
      <xdr:spPr>
        <a:xfrm>
          <a:off x="10746105" y="109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3" name="ID_C1110F7D75DB44F29D231860C38AC3A6"/>
        <xdr:cNvPicPr>
          <a:picLocks noChangeAspect="1"/>
        </xdr:cNvPicPr>
      </xdr:nvPicPr>
      <xdr:blipFill>
        <a:blip r:embed="rId50" cstate="print"/>
        <a:stretch>
          <a:fillRect/>
        </a:stretch>
      </xdr:blipFill>
      <xdr:spPr>
        <a:xfrm>
          <a:off x="10746105" y="795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4" name="ID_6CBE9CA379574C8E8E4313181043417F"/>
        <xdr:cNvPicPr>
          <a:picLocks noChangeAspect="1"/>
        </xdr:cNvPicPr>
      </xdr:nvPicPr>
      <xdr:blipFill>
        <a:blip r:embed="rId51" cstate="print"/>
        <a:stretch>
          <a:fillRect/>
        </a:stretch>
      </xdr:blipFill>
      <xdr:spPr>
        <a:xfrm>
          <a:off x="6395720" y="581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9" name="ID_5F75DB807ECB4F9FBC865317A4948E4D"/>
        <xdr:cNvPicPr>
          <a:picLocks noChangeAspect="1"/>
        </xdr:cNvPicPr>
      </xdr:nvPicPr>
      <xdr:blipFill>
        <a:blip r:embed="rId52" cstate="print"/>
        <a:stretch>
          <a:fillRect/>
        </a:stretch>
      </xdr:blipFill>
      <xdr:spPr>
        <a:xfrm>
          <a:off x="10746105" y="94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1" name="ID_6AD5FEB7C67A48D09F6BBEB1497D950D"/>
        <xdr:cNvPicPr>
          <a:picLocks noChangeAspect="1"/>
        </xdr:cNvPicPr>
      </xdr:nvPicPr>
      <xdr:blipFill>
        <a:blip r:embed="rId53" cstate="print"/>
        <a:stretch>
          <a:fillRect/>
        </a:stretch>
      </xdr:blipFill>
      <xdr:spPr>
        <a:xfrm>
          <a:off x="10746105" y="780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2" name="ID_2A1EB504E5454F78BFC96F6DF2B8FF03"/>
        <xdr:cNvPicPr>
          <a:picLocks noChangeAspect="1"/>
        </xdr:cNvPicPr>
      </xdr:nvPicPr>
      <xdr:blipFill>
        <a:blip r:embed="rId54" cstate="print"/>
        <a:stretch>
          <a:fillRect/>
        </a:stretch>
      </xdr:blipFill>
      <xdr:spPr>
        <a:xfrm>
          <a:off x="6395720" y="566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7" name="ID_E66B33BDB1C84D62A94F49087D122C98"/>
        <xdr:cNvPicPr>
          <a:picLocks noChangeAspect="1"/>
        </xdr:cNvPicPr>
      </xdr:nvPicPr>
      <xdr:blipFill>
        <a:blip r:embed="rId55" cstate="print"/>
        <a:stretch>
          <a:fillRect/>
        </a:stretch>
      </xdr:blipFill>
      <xdr:spPr>
        <a:xfrm>
          <a:off x="10746105" y="79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5" name="ID_EB2A80570C5247389C0FE6A0E2FC071C"/>
        <xdr:cNvPicPr>
          <a:picLocks noChangeAspect="1"/>
        </xdr:cNvPicPr>
      </xdr:nvPicPr>
      <xdr:blipFill>
        <a:blip r:embed="rId56" cstate="print"/>
        <a:stretch>
          <a:fillRect/>
        </a:stretch>
      </xdr:blipFill>
      <xdr:spPr>
        <a:xfrm>
          <a:off x="10746105" y="216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46" name="ID_200B165687AF4D8BB076BF863BF45C30"/>
        <xdr:cNvPicPr>
          <a:picLocks noChangeAspect="1"/>
        </xdr:cNvPicPr>
      </xdr:nvPicPr>
      <xdr:blipFill>
        <a:blip r:embed="rId57" cstate="print"/>
        <a:stretch>
          <a:fillRect/>
        </a:stretch>
      </xdr:blipFill>
      <xdr:spPr>
        <a:xfrm>
          <a:off x="6395720" y="2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9" name="ID_35DAE197F23A4FC28426E740B8005031"/>
        <xdr:cNvPicPr>
          <a:picLocks noChangeAspect="1"/>
        </xdr:cNvPicPr>
      </xdr:nvPicPr>
      <xdr:blipFill>
        <a:blip r:embed="rId58" cstate="print"/>
        <a:stretch>
          <a:fillRect/>
        </a:stretch>
      </xdr:blipFill>
      <xdr:spPr>
        <a:xfrm>
          <a:off x="10746105" y="322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0" name="ID_0C7A0C0116BD4B31A6316126C4C72B80"/>
        <xdr:cNvPicPr>
          <a:picLocks noChangeAspect="1"/>
        </xdr:cNvPicPr>
      </xdr:nvPicPr>
      <xdr:blipFill>
        <a:blip r:embed="rId49" cstate="print"/>
        <a:stretch>
          <a:fillRect/>
        </a:stretch>
      </xdr:blipFill>
      <xdr:spPr>
        <a:xfrm>
          <a:off x="6395720" y="109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03" name="ID_E2E549AD935B46C1A45B6600C5F762E8"/>
        <xdr:cNvPicPr>
          <a:picLocks noChangeAspect="1"/>
        </xdr:cNvPicPr>
      </xdr:nvPicPr>
      <xdr:blipFill>
        <a:blip r:embed="rId59" cstate="print"/>
        <a:stretch>
          <a:fillRect/>
        </a:stretch>
      </xdr:blipFill>
      <xdr:spPr>
        <a:xfrm>
          <a:off x="10746105" y="429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4" name="ID_E63185A7F715419A9B80CCFAFCFD0B35"/>
        <xdr:cNvPicPr>
          <a:picLocks noChangeAspect="1"/>
        </xdr:cNvPicPr>
      </xdr:nvPicPr>
      <xdr:blipFill>
        <a:blip r:embed="rId60" cstate="print"/>
        <a:stretch>
          <a:fillRect/>
        </a:stretch>
      </xdr:blipFill>
      <xdr:spPr>
        <a:xfrm>
          <a:off x="6395720" y="216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7" name="ID_0B5208A66DAA4B5C80DE57012904D3A7"/>
        <xdr:cNvPicPr>
          <a:picLocks noChangeAspect="1"/>
        </xdr:cNvPicPr>
      </xdr:nvPicPr>
      <xdr:blipFill>
        <a:blip r:embed="rId61" cstate="print"/>
        <a:stretch>
          <a:fillRect/>
        </a:stretch>
      </xdr:blipFill>
      <xdr:spPr>
        <a:xfrm>
          <a:off x="10746105" y="231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48" name="ID_4ABF959D78A645788ACED660E20B036A"/>
        <xdr:cNvPicPr>
          <a:picLocks noChangeAspect="1"/>
        </xdr:cNvPicPr>
      </xdr:nvPicPr>
      <xdr:blipFill>
        <a:blip r:embed="rId62" cstate="print"/>
        <a:stretch>
          <a:fillRect/>
        </a:stretch>
      </xdr:blipFill>
      <xdr:spPr>
        <a:xfrm>
          <a:off x="6395720" y="18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1" name="ID_A5BA933913CA417CA4FFDA7A11C325AB"/>
        <xdr:cNvPicPr>
          <a:picLocks noChangeAspect="1"/>
        </xdr:cNvPicPr>
      </xdr:nvPicPr>
      <xdr:blipFill>
        <a:blip r:embed="rId63" cstate="print"/>
        <a:stretch>
          <a:fillRect/>
        </a:stretch>
      </xdr:blipFill>
      <xdr:spPr>
        <a:xfrm>
          <a:off x="10746105" y="338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2" name="ID_A34EE29F5BD24B70AC2DF589D79412F7"/>
        <xdr:cNvPicPr>
          <a:picLocks noChangeAspect="1"/>
        </xdr:cNvPicPr>
      </xdr:nvPicPr>
      <xdr:blipFill>
        <a:blip r:embed="rId64" cstate="print"/>
        <a:stretch>
          <a:fillRect/>
        </a:stretch>
      </xdr:blipFill>
      <xdr:spPr>
        <a:xfrm>
          <a:off x="6395720" y="124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47" name="ID_447A43A71C05467DBE24BBF8D2B4F06F"/>
        <xdr:cNvPicPr>
          <a:picLocks noChangeAspect="1"/>
        </xdr:cNvPicPr>
      </xdr:nvPicPr>
      <xdr:blipFill>
        <a:blip r:embed="rId57" cstate="print"/>
        <a:stretch>
          <a:fillRect/>
        </a:stretch>
      </xdr:blipFill>
      <xdr:spPr>
        <a:xfrm>
          <a:off x="10746105" y="2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1" name="ID_FF97A8D11D9140E488E29440E044493E"/>
        <xdr:cNvPicPr>
          <a:picLocks noChangeAspect="1"/>
        </xdr:cNvPicPr>
      </xdr:nvPicPr>
      <xdr:blipFill>
        <a:blip r:embed="rId65" cstate="print"/>
        <a:stretch>
          <a:fillRect/>
        </a:stretch>
      </xdr:blipFill>
      <xdr:spPr>
        <a:xfrm>
          <a:off x="10746105" y="703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1" name="ID_2824561554114601955DCF5BDAAE1682"/>
        <xdr:cNvPicPr>
          <a:picLocks noChangeAspect="1"/>
        </xdr:cNvPicPr>
      </xdr:nvPicPr>
      <xdr:blipFill>
        <a:blip r:embed="rId66" cstate="print"/>
        <a:stretch>
          <a:fillRect/>
        </a:stretch>
      </xdr:blipFill>
      <xdr:spPr>
        <a:xfrm>
          <a:off x="10746105" y="261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2" name="ID_3A7F3BCE4DAD46A29877EEA15360FA09"/>
        <xdr:cNvPicPr>
          <a:picLocks noChangeAspect="1"/>
        </xdr:cNvPicPr>
      </xdr:nvPicPr>
      <xdr:blipFill>
        <a:blip r:embed="rId67" cstate="print"/>
        <a:stretch>
          <a:fillRect/>
        </a:stretch>
      </xdr:blipFill>
      <xdr:spPr>
        <a:xfrm>
          <a:off x="6395720" y="48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9" name="ID_A95435D62F1343649C6F9CCB3AA324FE"/>
        <xdr:cNvPicPr>
          <a:picLocks noChangeAspect="1"/>
        </xdr:cNvPicPr>
      </xdr:nvPicPr>
      <xdr:blipFill>
        <a:blip r:embed="rId68" cstate="print"/>
        <a:stretch>
          <a:fillRect/>
        </a:stretch>
      </xdr:blipFill>
      <xdr:spPr>
        <a:xfrm>
          <a:off x="10746105" y="246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0" name="ID_D1B35AFE9DBC42338F877165CB37C560"/>
        <xdr:cNvPicPr>
          <a:picLocks noChangeAspect="1"/>
        </xdr:cNvPicPr>
      </xdr:nvPicPr>
      <xdr:blipFill>
        <a:blip r:embed="rId69" cstate="print"/>
        <a:stretch>
          <a:fillRect/>
        </a:stretch>
      </xdr:blipFill>
      <xdr:spPr>
        <a:xfrm>
          <a:off x="6395720" y="33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3" name="ID_2284DA84F544484A87C057F235C95975"/>
        <xdr:cNvPicPr>
          <a:picLocks noChangeAspect="1"/>
        </xdr:cNvPicPr>
      </xdr:nvPicPr>
      <xdr:blipFill>
        <a:blip r:embed="rId70" cstate="print"/>
        <a:stretch>
          <a:fillRect/>
        </a:stretch>
      </xdr:blipFill>
      <xdr:spPr>
        <a:xfrm>
          <a:off x="10746105" y="353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4" name="ID_E5D0B3E8C1BF4F3FA4CDDD365418D268"/>
        <xdr:cNvPicPr>
          <a:picLocks noChangeAspect="1"/>
        </xdr:cNvPicPr>
      </xdr:nvPicPr>
      <xdr:blipFill>
        <a:blip r:embed="rId43" cstate="print"/>
        <a:stretch>
          <a:fillRect/>
        </a:stretch>
      </xdr:blipFill>
      <xdr:spPr>
        <a:xfrm>
          <a:off x="6395720" y="140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49" name="ID_C7F917CEDBAF4C9CA229EDF1EE905C03"/>
        <xdr:cNvPicPr>
          <a:picLocks noChangeAspect="1"/>
        </xdr:cNvPicPr>
      </xdr:nvPicPr>
      <xdr:blipFill>
        <a:blip r:embed="rId71" cstate="print"/>
        <a:stretch>
          <a:fillRect/>
        </a:stretch>
      </xdr:blipFill>
      <xdr:spPr>
        <a:xfrm>
          <a:off x="10746105" y="18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3" name="ID_8A08AC0297F44ED69B90E3EE7AFD13DC"/>
        <xdr:cNvPicPr>
          <a:picLocks noChangeAspect="1"/>
        </xdr:cNvPicPr>
      </xdr:nvPicPr>
      <xdr:blipFill>
        <a:blip r:embed="rId26" cstate="print"/>
        <a:stretch>
          <a:fillRect/>
        </a:stretch>
      </xdr:blipFill>
      <xdr:spPr>
        <a:xfrm>
          <a:off x="10746105" y="719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4" name="ID_C19266C52F684853B621350FA8B85865"/>
        <xdr:cNvPicPr>
          <a:picLocks noChangeAspect="1"/>
        </xdr:cNvPicPr>
      </xdr:nvPicPr>
      <xdr:blipFill>
        <a:blip r:embed="rId72" cstate="print"/>
        <a:stretch>
          <a:fillRect/>
        </a:stretch>
      </xdr:blipFill>
      <xdr:spPr>
        <a:xfrm>
          <a:off x="6395720" y="505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3" name="ID_23FF2CCB0F2F44FDA36712F7BBD2261B"/>
        <xdr:cNvPicPr>
          <a:picLocks noChangeAspect="1"/>
        </xdr:cNvPicPr>
      </xdr:nvPicPr>
      <xdr:blipFill>
        <a:blip r:embed="rId73" cstate="print"/>
        <a:stretch>
          <a:fillRect/>
        </a:stretch>
      </xdr:blipFill>
      <xdr:spPr>
        <a:xfrm>
          <a:off x="10746105" y="277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4" name="ID_4CF78198551B4CB9820AF1431F765537"/>
        <xdr:cNvPicPr>
          <a:picLocks noChangeAspect="1"/>
        </xdr:cNvPicPr>
      </xdr:nvPicPr>
      <xdr:blipFill>
        <a:blip r:embed="rId74" cstate="print"/>
        <a:stretch>
          <a:fillRect/>
        </a:stretch>
      </xdr:blipFill>
      <xdr:spPr>
        <a:xfrm>
          <a:off x="6395720" y="63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5" name="ID_156A7FF0B8A24986ABD2E2EB03F49DE8"/>
        <xdr:cNvPicPr>
          <a:picLocks noChangeAspect="1"/>
        </xdr:cNvPicPr>
      </xdr:nvPicPr>
      <xdr:blipFill>
        <a:blip r:embed="rId75" cstate="print"/>
        <a:stretch>
          <a:fillRect/>
        </a:stretch>
      </xdr:blipFill>
      <xdr:spPr>
        <a:xfrm>
          <a:off x="10746105" y="368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6" name="ID_489D0A2632914FB5B173CF45DD7D19E6"/>
        <xdr:cNvPicPr>
          <a:picLocks noChangeAspect="1"/>
        </xdr:cNvPicPr>
      </xdr:nvPicPr>
      <xdr:blipFill>
        <a:blip r:embed="rId40" cstate="print"/>
        <a:stretch>
          <a:fillRect/>
        </a:stretch>
      </xdr:blipFill>
      <xdr:spPr>
        <a:xfrm>
          <a:off x="6395720" y="155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1" name="ID_5A6C49FCC4E949248A24EB1A1001FCDF"/>
        <xdr:cNvPicPr>
          <a:picLocks noChangeAspect="1"/>
        </xdr:cNvPicPr>
      </xdr:nvPicPr>
      <xdr:blipFill>
        <a:blip r:embed="rId69" cstate="print"/>
        <a:stretch>
          <a:fillRect/>
        </a:stretch>
      </xdr:blipFill>
      <xdr:spPr>
        <a:xfrm>
          <a:off x="10746105" y="33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5" name="ID_C3FEE6C1BC554D8BB56F56AC2E3736A4"/>
        <xdr:cNvPicPr>
          <a:picLocks noChangeAspect="1"/>
        </xdr:cNvPicPr>
      </xdr:nvPicPr>
      <xdr:blipFill>
        <a:blip r:embed="rId24" cstate="print"/>
        <a:stretch>
          <a:fillRect/>
        </a:stretch>
      </xdr:blipFill>
      <xdr:spPr>
        <a:xfrm>
          <a:off x="10746105" y="734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6" name="ID_CFDC54B79E7E4214B8D6EF1833082D8E"/>
        <xdr:cNvPicPr>
          <a:picLocks noChangeAspect="1"/>
        </xdr:cNvPicPr>
      </xdr:nvPicPr>
      <xdr:blipFill>
        <a:blip r:embed="rId76" cstate="print"/>
        <a:stretch>
          <a:fillRect/>
        </a:stretch>
      </xdr:blipFill>
      <xdr:spPr>
        <a:xfrm>
          <a:off x="6395720" y="521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5" name="ID_30F327B935D8422BA77CFC9B3A247D46"/>
        <xdr:cNvPicPr>
          <a:picLocks noChangeAspect="1"/>
        </xdr:cNvPicPr>
      </xdr:nvPicPr>
      <xdr:blipFill>
        <a:blip r:embed="rId77" cstate="print"/>
        <a:stretch>
          <a:fillRect/>
        </a:stretch>
      </xdr:blipFill>
      <xdr:spPr>
        <a:xfrm>
          <a:off x="10746105" y="292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6" name="ID_8523B1A9533E434BA8DF79366BAAAA12"/>
        <xdr:cNvPicPr>
          <a:picLocks noChangeAspect="1"/>
        </xdr:cNvPicPr>
      </xdr:nvPicPr>
      <xdr:blipFill>
        <a:blip r:embed="rId55" cstate="print"/>
        <a:stretch>
          <a:fillRect/>
        </a:stretch>
      </xdr:blipFill>
      <xdr:spPr>
        <a:xfrm>
          <a:off x="6395720" y="79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7" name="ID_5BA062F5E85D4F5691E5C5B650AA767B"/>
        <xdr:cNvPicPr>
          <a:picLocks noChangeAspect="1"/>
        </xdr:cNvPicPr>
      </xdr:nvPicPr>
      <xdr:blipFill>
        <a:blip r:embed="rId78" cstate="print"/>
        <a:stretch>
          <a:fillRect/>
        </a:stretch>
      </xdr:blipFill>
      <xdr:spPr>
        <a:xfrm>
          <a:off x="10746105" y="383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68" name="ID_E126DA3F7C194FC8A0A51F3977C57080"/>
        <xdr:cNvPicPr>
          <a:picLocks noChangeAspect="1"/>
        </xdr:cNvPicPr>
      </xdr:nvPicPr>
      <xdr:blipFill>
        <a:blip r:embed="rId37" cstate="print"/>
        <a:stretch>
          <a:fillRect/>
        </a:stretch>
      </xdr:blipFill>
      <xdr:spPr>
        <a:xfrm>
          <a:off x="6395720" y="170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3" name="ID_66857CB2FE524345B3BF4EB37DBC393E"/>
        <xdr:cNvPicPr>
          <a:picLocks noChangeAspect="1"/>
        </xdr:cNvPicPr>
      </xdr:nvPicPr>
      <xdr:blipFill>
        <a:blip r:embed="rId79" cstate="print"/>
        <a:stretch>
          <a:fillRect/>
        </a:stretch>
      </xdr:blipFill>
      <xdr:spPr>
        <a:xfrm>
          <a:off x="10746105" y="48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7" name="ID_EBCEA37ECB5B40B3A7C80E1C1C55CABC"/>
        <xdr:cNvPicPr>
          <a:picLocks noChangeAspect="1"/>
        </xdr:cNvPicPr>
      </xdr:nvPicPr>
      <xdr:blipFill>
        <a:blip r:embed="rId80" cstate="print"/>
        <a:stretch>
          <a:fillRect/>
        </a:stretch>
      </xdr:blipFill>
      <xdr:spPr>
        <a:xfrm>
          <a:off x="10746105" y="749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8" name="ID_230C3ED9DDC3425D87B8B37BA3894031"/>
        <xdr:cNvPicPr>
          <a:picLocks noChangeAspect="1"/>
        </xdr:cNvPicPr>
      </xdr:nvPicPr>
      <xdr:blipFill>
        <a:blip r:embed="rId81" cstate="print"/>
        <a:stretch>
          <a:fillRect/>
        </a:stretch>
      </xdr:blipFill>
      <xdr:spPr>
        <a:xfrm>
          <a:off x="6395720" y="536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7" name="ID_88B7A738E623486DA2C7A26294681048"/>
        <xdr:cNvPicPr>
          <a:picLocks noChangeAspect="1"/>
        </xdr:cNvPicPr>
      </xdr:nvPicPr>
      <xdr:blipFill>
        <a:blip r:embed="rId82" cstate="print"/>
        <a:stretch>
          <a:fillRect/>
        </a:stretch>
      </xdr:blipFill>
      <xdr:spPr>
        <a:xfrm>
          <a:off x="10746105" y="307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8" name="ID_E33EEA8846484F11A59FACB717584C09"/>
        <xdr:cNvPicPr>
          <a:picLocks noChangeAspect="1"/>
        </xdr:cNvPicPr>
      </xdr:nvPicPr>
      <xdr:blipFill>
        <a:blip r:embed="rId52" cstate="print"/>
        <a:stretch>
          <a:fillRect/>
        </a:stretch>
      </xdr:blipFill>
      <xdr:spPr>
        <a:xfrm>
          <a:off x="6395720" y="94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9" name="ID_5F0E9372C2594BCBB65B73F84A1DFE61"/>
        <xdr:cNvPicPr>
          <a:picLocks noChangeAspect="1"/>
        </xdr:cNvPicPr>
      </xdr:nvPicPr>
      <xdr:blipFill>
        <a:blip r:embed="rId83" cstate="print"/>
        <a:stretch>
          <a:fillRect/>
        </a:stretch>
      </xdr:blipFill>
      <xdr:spPr>
        <a:xfrm>
          <a:off x="10746105" y="399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0" name="ID_35EF514486A4404BBDBF24C7B513ECDB"/>
        <xdr:cNvPicPr>
          <a:picLocks noChangeAspect="1"/>
        </xdr:cNvPicPr>
      </xdr:nvPicPr>
      <xdr:blipFill>
        <a:blip r:embed="rId34" cstate="print"/>
        <a:stretch>
          <a:fillRect/>
        </a:stretch>
      </xdr:blipFill>
      <xdr:spPr>
        <a:xfrm>
          <a:off x="6395720" y="185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55" name="ID_C842B73521044A3D85A92B9267746083"/>
        <xdr:cNvPicPr>
          <a:picLocks noChangeAspect="1"/>
        </xdr:cNvPicPr>
      </xdr:nvPicPr>
      <xdr:blipFill>
        <a:blip r:embed="rId74" cstate="print"/>
        <a:stretch>
          <a:fillRect/>
        </a:stretch>
      </xdr:blipFill>
      <xdr:spPr>
        <a:xfrm>
          <a:off x="10746105" y="63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9" name="ID_9066F081F05C48DEA354E0C66A2BA3DA"/>
        <xdr:cNvPicPr>
          <a:picLocks noChangeAspect="1"/>
        </xdr:cNvPicPr>
      </xdr:nvPicPr>
      <xdr:blipFill>
        <a:blip r:embed="rId84" cstate="print"/>
        <a:stretch>
          <a:fillRect/>
        </a:stretch>
      </xdr:blipFill>
      <xdr:spPr>
        <a:xfrm>
          <a:off x="10746105" y="764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0" name="ID_257EB3B1540C4AD496C4857F91A189DA"/>
        <xdr:cNvPicPr>
          <a:picLocks noChangeAspect="1"/>
        </xdr:cNvPicPr>
      </xdr:nvPicPr>
      <xdr:blipFill>
        <a:blip r:embed="rId85" cstate="print"/>
        <a:stretch>
          <a:fillRect/>
        </a:stretch>
      </xdr:blipFill>
      <xdr:spPr>
        <a:xfrm>
          <a:off x="6395720" y="551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01" name="ID_3C96299CE59C424696BC3424E3949E13"/>
        <xdr:cNvPicPr>
          <a:picLocks noChangeAspect="1"/>
        </xdr:cNvPicPr>
      </xdr:nvPicPr>
      <xdr:blipFill>
        <a:blip r:embed="rId86" cstate="print"/>
        <a:stretch>
          <a:fillRect/>
        </a:stretch>
      </xdr:blipFill>
      <xdr:spPr>
        <a:xfrm>
          <a:off x="10746105" y="414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2" name="ID_0FA7B1A345344748BDEB6522067E3FF1"/>
        <xdr:cNvPicPr>
          <a:picLocks noChangeAspect="1"/>
        </xdr:cNvPicPr>
      </xdr:nvPicPr>
      <xdr:blipFill>
        <a:blip r:embed="rId87" cstate="print"/>
        <a:stretch>
          <a:fillRect/>
        </a:stretch>
      </xdr:blipFill>
      <xdr:spPr>
        <a:xfrm>
          <a:off x="6395720" y="200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05" name="ID_10A210AE4C374CEFBDCA58A9A741D2FF"/>
        <xdr:cNvPicPr>
          <a:picLocks noChangeAspect="1"/>
        </xdr:cNvPicPr>
      </xdr:nvPicPr>
      <xdr:blipFill>
        <a:blip r:embed="rId88" cstate="print"/>
        <a:stretch>
          <a:fillRect/>
        </a:stretch>
      </xdr:blipFill>
      <xdr:spPr>
        <a:xfrm>
          <a:off x="10746105" y="444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6" name="ID_A57B4B70F3614BAF92AA88FC0581D2FD"/>
        <xdr:cNvPicPr>
          <a:picLocks noChangeAspect="1"/>
        </xdr:cNvPicPr>
      </xdr:nvPicPr>
      <xdr:blipFill>
        <a:blip r:embed="rId61" cstate="print"/>
        <a:stretch>
          <a:fillRect/>
        </a:stretch>
      </xdr:blipFill>
      <xdr:spPr>
        <a:xfrm>
          <a:off x="6395720" y="231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7" name="ID_A25D071DD5E74599910EF345C9CABD92"/>
        <xdr:cNvPicPr>
          <a:picLocks noChangeAspect="1"/>
        </xdr:cNvPicPr>
      </xdr:nvPicPr>
      <xdr:blipFill>
        <a:blip r:embed="rId89" cstate="print"/>
        <a:stretch>
          <a:fillRect/>
        </a:stretch>
      </xdr:blipFill>
      <xdr:spPr>
        <a:xfrm>
          <a:off x="10746105" y="673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78" name="ID_A27E624561F34111ADE8FBD45C03AB73"/>
        <xdr:cNvPicPr>
          <a:picLocks noChangeAspect="1"/>
        </xdr:cNvPicPr>
      </xdr:nvPicPr>
      <xdr:blipFill>
        <a:blip r:embed="rId68" cstate="print"/>
        <a:stretch>
          <a:fillRect/>
        </a:stretch>
      </xdr:blipFill>
      <xdr:spPr>
        <a:xfrm>
          <a:off x="6395720" y="246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9" name="ID_48C3DF64AF4D47DC9CCA2D0E34ED37FC"/>
        <xdr:cNvPicPr>
          <a:picLocks noChangeAspect="1"/>
        </xdr:cNvPicPr>
      </xdr:nvPicPr>
      <xdr:blipFill>
        <a:blip r:embed="rId30" cstate="print"/>
        <a:stretch>
          <a:fillRect/>
        </a:stretch>
      </xdr:blipFill>
      <xdr:spPr>
        <a:xfrm>
          <a:off x="10746105" y="688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0" name="ID_60F2E86FF9554276985DF5AB5FF63AE9"/>
        <xdr:cNvPicPr>
          <a:picLocks noChangeAspect="1"/>
        </xdr:cNvPicPr>
      </xdr:nvPicPr>
      <xdr:blipFill>
        <a:blip r:embed="rId90" cstate="print"/>
        <a:stretch>
          <a:fillRect/>
        </a:stretch>
      </xdr:blipFill>
      <xdr:spPr>
        <a:xfrm>
          <a:off x="6395720" y="261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2" name="ID_DF686553ABA24CF2B030FD9721BEFA52"/>
        <xdr:cNvPicPr>
          <a:picLocks noChangeAspect="1"/>
        </xdr:cNvPicPr>
      </xdr:nvPicPr>
      <xdr:blipFill>
        <a:blip r:embed="rId73" cstate="print"/>
        <a:stretch>
          <a:fillRect/>
        </a:stretch>
      </xdr:blipFill>
      <xdr:spPr>
        <a:xfrm>
          <a:off x="6395720" y="277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5" name="ID_411C28E57FFD427D8A49821D704A0D61"/>
        <xdr:cNvPicPr>
          <a:picLocks noChangeAspect="1"/>
        </xdr:cNvPicPr>
      </xdr:nvPicPr>
      <xdr:blipFill>
        <a:blip r:embed="rId72" cstate="print"/>
        <a:stretch>
          <a:fillRect/>
        </a:stretch>
      </xdr:blipFill>
      <xdr:spPr>
        <a:xfrm>
          <a:off x="10746105" y="505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4" name="ID_9AA1F5B17AD54731B8FC6526495D3F67"/>
        <xdr:cNvPicPr>
          <a:picLocks noChangeAspect="1"/>
        </xdr:cNvPicPr>
      </xdr:nvPicPr>
      <xdr:blipFill>
        <a:blip r:embed="rId77" cstate="print"/>
        <a:stretch>
          <a:fillRect/>
        </a:stretch>
      </xdr:blipFill>
      <xdr:spPr>
        <a:xfrm>
          <a:off x="6395720" y="292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7" name="ID_8FACCF7499024D01AFDB272FBE4A639E"/>
        <xdr:cNvPicPr>
          <a:picLocks noChangeAspect="1"/>
        </xdr:cNvPicPr>
      </xdr:nvPicPr>
      <xdr:blipFill>
        <a:blip r:embed="rId76" cstate="print"/>
        <a:stretch>
          <a:fillRect/>
        </a:stretch>
      </xdr:blipFill>
      <xdr:spPr>
        <a:xfrm>
          <a:off x="10746105" y="521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6" name="ID_70DF6928A17A447692B0C94B9E2AEEC8"/>
        <xdr:cNvPicPr>
          <a:picLocks noChangeAspect="1"/>
        </xdr:cNvPicPr>
      </xdr:nvPicPr>
      <xdr:blipFill>
        <a:blip r:embed="rId91" cstate="print"/>
        <a:stretch>
          <a:fillRect/>
        </a:stretch>
      </xdr:blipFill>
      <xdr:spPr>
        <a:xfrm>
          <a:off x="6395720" y="307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9" name="ID_0E5816A7B3F843BCB3F64D83E6E85ED5"/>
        <xdr:cNvPicPr>
          <a:picLocks noChangeAspect="1"/>
        </xdr:cNvPicPr>
      </xdr:nvPicPr>
      <xdr:blipFill>
        <a:blip r:embed="rId92" cstate="print"/>
        <a:stretch>
          <a:fillRect/>
        </a:stretch>
      </xdr:blipFill>
      <xdr:spPr>
        <a:xfrm>
          <a:off x="10746105" y="536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88" name="ID_FE184E628E4F4A148B4072950CCD84C0"/>
        <xdr:cNvPicPr>
          <a:picLocks noChangeAspect="1"/>
        </xdr:cNvPicPr>
      </xdr:nvPicPr>
      <xdr:blipFill>
        <a:blip r:embed="rId93" cstate="print"/>
        <a:stretch>
          <a:fillRect/>
        </a:stretch>
      </xdr:blipFill>
      <xdr:spPr>
        <a:xfrm>
          <a:off x="6395720" y="322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1" name="ID_A5615B2A39774F89A3ED58D9FE0DB98F"/>
        <xdr:cNvPicPr>
          <a:picLocks noChangeAspect="1"/>
        </xdr:cNvPicPr>
      </xdr:nvPicPr>
      <xdr:blipFill>
        <a:blip r:embed="rId85" cstate="print"/>
        <a:stretch>
          <a:fillRect/>
        </a:stretch>
      </xdr:blipFill>
      <xdr:spPr>
        <a:xfrm>
          <a:off x="10746105" y="551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0" name="ID_97453B63C70B47909E766B0B0976F346"/>
        <xdr:cNvPicPr>
          <a:picLocks noChangeAspect="1"/>
        </xdr:cNvPicPr>
      </xdr:nvPicPr>
      <xdr:blipFill>
        <a:blip r:embed="rId63" cstate="print"/>
        <a:stretch>
          <a:fillRect/>
        </a:stretch>
      </xdr:blipFill>
      <xdr:spPr>
        <a:xfrm>
          <a:off x="6395720" y="338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3" name="ID_404C1B5CFCFB40E6967BF78C09F2DD8D"/>
        <xdr:cNvPicPr>
          <a:picLocks noChangeAspect="1"/>
        </xdr:cNvPicPr>
      </xdr:nvPicPr>
      <xdr:blipFill>
        <a:blip r:embed="rId54" cstate="print"/>
        <a:stretch>
          <a:fillRect/>
        </a:stretch>
      </xdr:blipFill>
      <xdr:spPr>
        <a:xfrm>
          <a:off x="10746105" y="566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2" name="ID_C9C02C67CBA245CC8BC04FD5831FFFE4"/>
        <xdr:cNvPicPr>
          <a:picLocks noChangeAspect="1"/>
        </xdr:cNvPicPr>
      </xdr:nvPicPr>
      <xdr:blipFill>
        <a:blip r:embed="rId94" cstate="print"/>
        <a:stretch>
          <a:fillRect/>
        </a:stretch>
      </xdr:blipFill>
      <xdr:spPr>
        <a:xfrm>
          <a:off x="6395720" y="353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5" name="ID_A18CAA682CC24D16BCC20A9F834CE245"/>
        <xdr:cNvPicPr>
          <a:picLocks noChangeAspect="1"/>
        </xdr:cNvPicPr>
      </xdr:nvPicPr>
      <xdr:blipFill>
        <a:blip r:embed="rId51" cstate="print"/>
        <a:stretch>
          <a:fillRect/>
        </a:stretch>
      </xdr:blipFill>
      <xdr:spPr>
        <a:xfrm>
          <a:off x="10746105" y="581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4" name="ID_086B8A166DA5470F8121B8A431B49755"/>
        <xdr:cNvPicPr>
          <a:picLocks noChangeAspect="1"/>
        </xdr:cNvPicPr>
      </xdr:nvPicPr>
      <xdr:blipFill>
        <a:blip r:embed="rId95" cstate="print"/>
        <a:stretch>
          <a:fillRect/>
        </a:stretch>
      </xdr:blipFill>
      <xdr:spPr>
        <a:xfrm>
          <a:off x="6395720" y="368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7" name="ID_4E5E608F90D6428395A232A7C3CD4059"/>
        <xdr:cNvPicPr>
          <a:picLocks noChangeAspect="1"/>
        </xdr:cNvPicPr>
      </xdr:nvPicPr>
      <xdr:blipFill>
        <a:blip r:embed="rId96" cstate="print"/>
        <a:stretch>
          <a:fillRect/>
        </a:stretch>
      </xdr:blipFill>
      <xdr:spPr>
        <a:xfrm>
          <a:off x="10746105" y="597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6" name="ID_1632CA3A84B84267B5D15ADD491EA4BF"/>
        <xdr:cNvPicPr>
          <a:picLocks noChangeAspect="1"/>
        </xdr:cNvPicPr>
      </xdr:nvPicPr>
      <xdr:blipFill>
        <a:blip r:embed="rId97" cstate="print"/>
        <a:stretch>
          <a:fillRect/>
        </a:stretch>
      </xdr:blipFill>
      <xdr:spPr>
        <a:xfrm>
          <a:off x="6395720" y="383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99" name="ID_7DCB1D6DF9A04215A0F0F2AE34043805"/>
        <xdr:cNvPicPr>
          <a:picLocks noChangeAspect="1"/>
        </xdr:cNvPicPr>
      </xdr:nvPicPr>
      <xdr:blipFill>
        <a:blip r:embed="rId45" cstate="print"/>
        <a:stretch>
          <a:fillRect/>
        </a:stretch>
      </xdr:blipFill>
      <xdr:spPr>
        <a:xfrm>
          <a:off x="10746105" y="612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798" name="ID_F9A674C1A1B143AB8666809F758E850A"/>
        <xdr:cNvPicPr>
          <a:picLocks noChangeAspect="1"/>
        </xdr:cNvPicPr>
      </xdr:nvPicPr>
      <xdr:blipFill>
        <a:blip r:embed="rId83" cstate="print"/>
        <a:stretch>
          <a:fillRect/>
        </a:stretch>
      </xdr:blipFill>
      <xdr:spPr>
        <a:xfrm>
          <a:off x="6395720" y="399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1" name="ID_DEE9E947A69E4FD88AAD9E6E361B9B1F"/>
        <xdr:cNvPicPr>
          <a:picLocks noChangeAspect="1"/>
        </xdr:cNvPicPr>
      </xdr:nvPicPr>
      <xdr:blipFill>
        <a:blip r:embed="rId98" cstate="print"/>
        <a:stretch>
          <a:fillRect/>
        </a:stretch>
      </xdr:blipFill>
      <xdr:spPr>
        <a:xfrm>
          <a:off x="10746105" y="627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00" name="ID_288A2FDE88E24E7F8FAE3EF6458EC2B3"/>
        <xdr:cNvPicPr>
          <a:picLocks noChangeAspect="1"/>
        </xdr:cNvPicPr>
      </xdr:nvPicPr>
      <xdr:blipFill>
        <a:blip r:embed="rId86" cstate="print"/>
        <a:stretch>
          <a:fillRect/>
        </a:stretch>
      </xdr:blipFill>
      <xdr:spPr>
        <a:xfrm>
          <a:off x="6395720" y="414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3" name="ID_B2373FE25CC44B45815E4A21EF48F711"/>
        <xdr:cNvPicPr>
          <a:picLocks noChangeAspect="1"/>
        </xdr:cNvPicPr>
      </xdr:nvPicPr>
      <xdr:blipFill>
        <a:blip r:embed="rId39" cstate="print"/>
        <a:stretch>
          <a:fillRect/>
        </a:stretch>
      </xdr:blipFill>
      <xdr:spPr>
        <a:xfrm>
          <a:off x="10746105" y="642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02" name="ID_EB310BF59FC24AC7BC95A8F4ECAC1B56"/>
        <xdr:cNvPicPr>
          <a:picLocks noChangeAspect="1"/>
        </xdr:cNvPicPr>
      </xdr:nvPicPr>
      <xdr:blipFill>
        <a:blip r:embed="rId99" cstate="print"/>
        <a:stretch>
          <a:fillRect/>
        </a:stretch>
      </xdr:blipFill>
      <xdr:spPr>
        <a:xfrm>
          <a:off x="6395720" y="429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05" name="ID_1684F7D1A34C4867A0CC54143B3B0699"/>
        <xdr:cNvPicPr>
          <a:picLocks noChangeAspect="1"/>
        </xdr:cNvPicPr>
      </xdr:nvPicPr>
      <xdr:blipFill>
        <a:blip r:embed="rId36" cstate="print"/>
        <a:stretch>
          <a:fillRect/>
        </a:stretch>
      </xdr:blipFill>
      <xdr:spPr>
        <a:xfrm>
          <a:off x="10746105" y="658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04" name="ID_D12FD177A23A40279F994A95084ECD5E"/>
        <xdr:cNvPicPr>
          <a:picLocks noChangeAspect="1"/>
        </xdr:cNvPicPr>
      </xdr:nvPicPr>
      <xdr:blipFill>
        <a:blip r:embed="rId88" cstate="print"/>
        <a:stretch>
          <a:fillRect/>
        </a:stretch>
      </xdr:blipFill>
      <xdr:spPr>
        <a:xfrm>
          <a:off x="6395720" y="444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6" name="ID_DF3F5D55B31245A181AD56CC0FD0C3C5"/>
        <xdr:cNvPicPr>
          <a:picLocks noChangeAspect="1"/>
        </xdr:cNvPicPr>
      </xdr:nvPicPr>
      <xdr:blipFill>
        <a:blip r:embed="rId100" cstate="print"/>
        <a:stretch>
          <a:fillRect/>
        </a:stretch>
      </xdr:blipFill>
      <xdr:spPr>
        <a:xfrm>
          <a:off x="6395720" y="749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5" name="ID_3DC59F6EC15A487CA79EABD9E4DF6B6D"/>
        <xdr:cNvPicPr>
          <a:picLocks noChangeAspect="1"/>
        </xdr:cNvPicPr>
      </xdr:nvPicPr>
      <xdr:blipFill>
        <a:blip r:embed="rId101" cstate="print"/>
        <a:stretch>
          <a:fillRect/>
        </a:stretch>
      </xdr:blipFill>
      <xdr:spPr>
        <a:xfrm>
          <a:off x="10746105" y="962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18" name="ID_E8B54A1836B54E4198CA3A38CCB98491"/>
        <xdr:cNvPicPr>
          <a:picLocks noChangeAspect="1"/>
        </xdr:cNvPicPr>
      </xdr:nvPicPr>
      <xdr:blipFill>
        <a:blip r:embed="rId84" cstate="print"/>
        <a:stretch>
          <a:fillRect/>
        </a:stretch>
      </xdr:blipFill>
      <xdr:spPr>
        <a:xfrm>
          <a:off x="6395720" y="764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7" name="ID_1A3CF9511C1B45788D349194F766A66C"/>
        <xdr:cNvPicPr>
          <a:picLocks noChangeAspect="1"/>
        </xdr:cNvPicPr>
      </xdr:nvPicPr>
      <xdr:blipFill>
        <a:blip r:embed="rId102" cstate="print"/>
        <a:stretch>
          <a:fillRect/>
        </a:stretch>
      </xdr:blipFill>
      <xdr:spPr>
        <a:xfrm>
          <a:off x="10746105" y="978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0" name="ID_F91D331F0E2648F5BA2B763D802A62F3"/>
        <xdr:cNvPicPr>
          <a:picLocks noChangeAspect="1"/>
        </xdr:cNvPicPr>
      </xdr:nvPicPr>
      <xdr:blipFill>
        <a:blip r:embed="rId103" cstate="print"/>
        <a:stretch>
          <a:fillRect/>
        </a:stretch>
      </xdr:blipFill>
      <xdr:spPr>
        <a:xfrm>
          <a:off x="6395720" y="780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9" name="ID_DF1B48CB07A04906B2F8C7135C76BA2C"/>
        <xdr:cNvPicPr>
          <a:picLocks noChangeAspect="1"/>
        </xdr:cNvPicPr>
      </xdr:nvPicPr>
      <xdr:blipFill>
        <a:blip r:embed="rId104" cstate="print"/>
        <a:stretch>
          <a:fillRect/>
        </a:stretch>
      </xdr:blipFill>
      <xdr:spPr>
        <a:xfrm>
          <a:off x="10746105" y="993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2" name="ID_38C4F260011E41D680EA3D5AAA3AC446"/>
        <xdr:cNvPicPr>
          <a:picLocks noChangeAspect="1"/>
        </xdr:cNvPicPr>
      </xdr:nvPicPr>
      <xdr:blipFill>
        <a:blip r:embed="rId50" cstate="print"/>
        <a:stretch>
          <a:fillRect/>
        </a:stretch>
      </xdr:blipFill>
      <xdr:spPr>
        <a:xfrm>
          <a:off x="6395720" y="795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1" name="ID_9BEF479DBB504F75B5048D97E5573837"/>
        <xdr:cNvPicPr>
          <a:picLocks noChangeAspect="1"/>
        </xdr:cNvPicPr>
      </xdr:nvPicPr>
      <xdr:blipFill>
        <a:blip r:embed="rId105" cstate="print"/>
        <a:stretch>
          <a:fillRect/>
        </a:stretch>
      </xdr:blipFill>
      <xdr:spPr>
        <a:xfrm>
          <a:off x="10746105" y="1008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4" name="ID_93262447C1B94EF2AEC4F37ED82DFCF1"/>
        <xdr:cNvPicPr>
          <a:picLocks noChangeAspect="1"/>
        </xdr:cNvPicPr>
      </xdr:nvPicPr>
      <xdr:blipFill>
        <a:blip r:embed="rId47" cstate="print"/>
        <a:stretch>
          <a:fillRect/>
        </a:stretch>
      </xdr:blipFill>
      <xdr:spPr>
        <a:xfrm>
          <a:off x="6395720" y="810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3" name="ID_673F632136DC4927AB1894EDB86BDF8E"/>
        <xdr:cNvPicPr>
          <a:picLocks noChangeAspect="1"/>
        </xdr:cNvPicPr>
      </xdr:nvPicPr>
      <xdr:blipFill>
        <a:blip r:embed="rId106" cstate="print"/>
        <a:stretch>
          <a:fillRect/>
        </a:stretch>
      </xdr:blipFill>
      <xdr:spPr>
        <a:xfrm>
          <a:off x="10746105" y="1023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6" name="ID_E8C4E892881D4EBE888EDEEBCC0C4034"/>
        <xdr:cNvPicPr>
          <a:picLocks noChangeAspect="1"/>
        </xdr:cNvPicPr>
      </xdr:nvPicPr>
      <xdr:blipFill>
        <a:blip r:embed="rId44" cstate="print"/>
        <a:stretch>
          <a:fillRect/>
        </a:stretch>
      </xdr:blipFill>
      <xdr:spPr>
        <a:xfrm>
          <a:off x="6395720" y="825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5" name="ID_3B6F9152765741ACAB1D96466FF5B47C"/>
        <xdr:cNvPicPr>
          <a:picLocks noChangeAspect="1"/>
        </xdr:cNvPicPr>
      </xdr:nvPicPr>
      <xdr:blipFill>
        <a:blip r:embed="rId107" cstate="print"/>
        <a:stretch>
          <a:fillRect/>
        </a:stretch>
      </xdr:blipFill>
      <xdr:spPr>
        <a:xfrm>
          <a:off x="10746105" y="1039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28" name="ID_76957B85AB45449986CA42F7A18A8CD8"/>
        <xdr:cNvPicPr>
          <a:picLocks noChangeAspect="1"/>
        </xdr:cNvPicPr>
      </xdr:nvPicPr>
      <xdr:blipFill>
        <a:blip r:embed="rId108" cstate="print"/>
        <a:stretch>
          <a:fillRect/>
        </a:stretch>
      </xdr:blipFill>
      <xdr:spPr>
        <a:xfrm>
          <a:off x="6395720" y="841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7" name="ID_7FDBEA868A754223AC774FD22E90B7F4"/>
        <xdr:cNvPicPr>
          <a:picLocks noChangeAspect="1"/>
        </xdr:cNvPicPr>
      </xdr:nvPicPr>
      <xdr:blipFill>
        <a:blip r:embed="rId109" cstate="print"/>
        <a:stretch>
          <a:fillRect/>
        </a:stretch>
      </xdr:blipFill>
      <xdr:spPr>
        <a:xfrm>
          <a:off x="10746105" y="1054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0" name="ID_68BC276422B24C3AB8B6FE925AEE3750"/>
        <xdr:cNvPicPr>
          <a:picLocks noChangeAspect="1"/>
        </xdr:cNvPicPr>
      </xdr:nvPicPr>
      <xdr:blipFill>
        <a:blip r:embed="rId38" cstate="print"/>
        <a:stretch>
          <a:fillRect/>
        </a:stretch>
      </xdr:blipFill>
      <xdr:spPr>
        <a:xfrm>
          <a:off x="6395720" y="856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9" name="ID_5567FE261F43447EA6CAB81933DFE3E3"/>
        <xdr:cNvPicPr>
          <a:picLocks noChangeAspect="1"/>
        </xdr:cNvPicPr>
      </xdr:nvPicPr>
      <xdr:blipFill>
        <a:blip r:embed="rId110" cstate="print"/>
        <a:stretch>
          <a:fillRect/>
        </a:stretch>
      </xdr:blipFill>
      <xdr:spPr>
        <a:xfrm>
          <a:off x="10746105" y="1069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2" name="ID_2C0BA02F0F5C42CBB03BD22D37259AAB"/>
        <xdr:cNvPicPr>
          <a:picLocks noChangeAspect="1"/>
        </xdr:cNvPicPr>
      </xdr:nvPicPr>
      <xdr:blipFill>
        <a:blip r:embed="rId35" cstate="print"/>
        <a:stretch>
          <a:fillRect/>
        </a:stretch>
      </xdr:blipFill>
      <xdr:spPr>
        <a:xfrm>
          <a:off x="6395720" y="871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1" name="ID_F3C6C2141C424962BBF1CC77F49C883E"/>
        <xdr:cNvPicPr>
          <a:picLocks noChangeAspect="1"/>
        </xdr:cNvPicPr>
      </xdr:nvPicPr>
      <xdr:blipFill>
        <a:blip r:embed="rId111" cstate="print"/>
        <a:stretch>
          <a:fillRect/>
        </a:stretch>
      </xdr:blipFill>
      <xdr:spPr>
        <a:xfrm>
          <a:off x="10746105" y="1084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4" name="ID_2B91E41D35254288B733B31F56539953"/>
        <xdr:cNvPicPr>
          <a:picLocks noChangeAspect="1"/>
        </xdr:cNvPicPr>
      </xdr:nvPicPr>
      <xdr:blipFill>
        <a:blip r:embed="rId32" cstate="print"/>
        <a:stretch>
          <a:fillRect/>
        </a:stretch>
      </xdr:blipFill>
      <xdr:spPr>
        <a:xfrm>
          <a:off x="6395720" y="886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3" name="ID_D9110563C4634673A04C950351712808"/>
        <xdr:cNvPicPr>
          <a:picLocks noChangeAspect="1"/>
        </xdr:cNvPicPr>
      </xdr:nvPicPr>
      <xdr:blipFill>
        <a:blip r:embed="rId112" cstate="print"/>
        <a:stretch>
          <a:fillRect/>
        </a:stretch>
      </xdr:blipFill>
      <xdr:spPr>
        <a:xfrm>
          <a:off x="10746105" y="1100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6" name="ID_476661DF5D194CBBB9174B40E480CEBE"/>
        <xdr:cNvPicPr>
          <a:picLocks noChangeAspect="1"/>
        </xdr:cNvPicPr>
      </xdr:nvPicPr>
      <xdr:blipFill>
        <a:blip r:embed="rId113" cstate="print"/>
        <a:stretch>
          <a:fillRect/>
        </a:stretch>
      </xdr:blipFill>
      <xdr:spPr>
        <a:xfrm>
          <a:off x="6395720" y="902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5" name="ID_868A4CFE7DB2415CA046265253FA895F"/>
        <xdr:cNvPicPr>
          <a:picLocks noChangeAspect="1"/>
        </xdr:cNvPicPr>
      </xdr:nvPicPr>
      <xdr:blipFill>
        <a:blip r:embed="rId114" cstate="print"/>
        <a:stretch>
          <a:fillRect/>
        </a:stretch>
      </xdr:blipFill>
      <xdr:spPr>
        <a:xfrm>
          <a:off x="10746105" y="1115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38" name="ID_FB17B4F9726D4AF08B7A5D79C94642D1"/>
        <xdr:cNvPicPr>
          <a:picLocks noChangeAspect="1"/>
        </xdr:cNvPicPr>
      </xdr:nvPicPr>
      <xdr:blipFill>
        <a:blip r:embed="rId27" cstate="print"/>
        <a:stretch>
          <a:fillRect/>
        </a:stretch>
      </xdr:blipFill>
      <xdr:spPr>
        <a:xfrm>
          <a:off x="6395720" y="917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7" name="ID_AB666398C27C4FB09F7AEA60C1976AE5"/>
        <xdr:cNvPicPr>
          <a:picLocks noChangeAspect="1"/>
        </xdr:cNvPicPr>
      </xdr:nvPicPr>
      <xdr:blipFill>
        <a:blip r:embed="rId115" cstate="print"/>
        <a:stretch>
          <a:fillRect/>
        </a:stretch>
      </xdr:blipFill>
      <xdr:spPr>
        <a:xfrm>
          <a:off x="10746105" y="1130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0" name="ID_6748993B25764E91B45D208D0BB54A0C"/>
        <xdr:cNvPicPr>
          <a:picLocks noChangeAspect="1"/>
        </xdr:cNvPicPr>
      </xdr:nvPicPr>
      <xdr:blipFill>
        <a:blip r:embed="rId116" cstate="print"/>
        <a:stretch>
          <a:fillRect/>
        </a:stretch>
      </xdr:blipFill>
      <xdr:spPr>
        <a:xfrm>
          <a:off x="6395720" y="932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9" name="ID_643FC08EB8A743998FBB3C4F90F8D114"/>
        <xdr:cNvPicPr>
          <a:picLocks noChangeAspect="1"/>
        </xdr:cNvPicPr>
      </xdr:nvPicPr>
      <xdr:blipFill>
        <a:blip r:embed="rId117" cstate="print"/>
        <a:stretch>
          <a:fillRect/>
        </a:stretch>
      </xdr:blipFill>
      <xdr:spPr>
        <a:xfrm>
          <a:off x="10746105" y="1145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2" name="ID_6DF851F3CF284B5CBDBA38ABA06101FB"/>
        <xdr:cNvPicPr>
          <a:picLocks noChangeAspect="1"/>
        </xdr:cNvPicPr>
      </xdr:nvPicPr>
      <xdr:blipFill>
        <a:blip r:embed="rId23" cstate="print"/>
        <a:stretch>
          <a:fillRect/>
        </a:stretch>
      </xdr:blipFill>
      <xdr:spPr>
        <a:xfrm>
          <a:off x="6395720" y="947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1" name="ID_AF15E02E3DD142A2996A4497ACEE91D8"/>
        <xdr:cNvPicPr>
          <a:picLocks noChangeAspect="1"/>
        </xdr:cNvPicPr>
      </xdr:nvPicPr>
      <xdr:blipFill>
        <a:blip r:embed="rId118" cstate="print"/>
        <a:stretch>
          <a:fillRect/>
        </a:stretch>
      </xdr:blipFill>
      <xdr:spPr>
        <a:xfrm>
          <a:off x="10746105" y="1161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4" name="ID_2145B40699494842AE241DEF2131DED9"/>
        <xdr:cNvPicPr>
          <a:picLocks noChangeAspect="1"/>
        </xdr:cNvPicPr>
      </xdr:nvPicPr>
      <xdr:blipFill>
        <a:blip r:embed="rId119" cstate="print"/>
        <a:stretch>
          <a:fillRect/>
        </a:stretch>
      </xdr:blipFill>
      <xdr:spPr>
        <a:xfrm>
          <a:off x="6395720" y="962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3" name="ID_5E313489FB4F43A9918C650255F068A5"/>
        <xdr:cNvPicPr>
          <a:picLocks noChangeAspect="1"/>
        </xdr:cNvPicPr>
      </xdr:nvPicPr>
      <xdr:blipFill>
        <a:blip r:embed="rId120" cstate="print"/>
        <a:stretch>
          <a:fillRect/>
        </a:stretch>
      </xdr:blipFill>
      <xdr:spPr>
        <a:xfrm>
          <a:off x="10746105" y="1176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6" name="ID_F0C37FD99A544369AA314B829479B299"/>
        <xdr:cNvPicPr>
          <a:picLocks noChangeAspect="1"/>
        </xdr:cNvPicPr>
      </xdr:nvPicPr>
      <xdr:blipFill>
        <a:blip r:embed="rId102" cstate="print"/>
        <a:stretch>
          <a:fillRect/>
        </a:stretch>
      </xdr:blipFill>
      <xdr:spPr>
        <a:xfrm>
          <a:off x="6395720" y="978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5" name="ID_70A2FB045BA042E29F996E46B856F7A0"/>
        <xdr:cNvPicPr>
          <a:picLocks noChangeAspect="1"/>
        </xdr:cNvPicPr>
      </xdr:nvPicPr>
      <xdr:blipFill>
        <a:blip r:embed="rId121" cstate="print"/>
        <a:stretch>
          <a:fillRect/>
        </a:stretch>
      </xdr:blipFill>
      <xdr:spPr>
        <a:xfrm>
          <a:off x="10746105" y="1191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48" name="ID_B5E161A2C3A542DFBECA9D4219F85C65"/>
        <xdr:cNvPicPr>
          <a:picLocks noChangeAspect="1"/>
        </xdr:cNvPicPr>
      </xdr:nvPicPr>
      <xdr:blipFill>
        <a:blip r:embed="rId122" cstate="print"/>
        <a:stretch>
          <a:fillRect/>
        </a:stretch>
      </xdr:blipFill>
      <xdr:spPr>
        <a:xfrm>
          <a:off x="6395720" y="993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7" name="ID_EA53DD21BE6D4D2B8AF7E667D9BB0F4F"/>
        <xdr:cNvPicPr>
          <a:picLocks noChangeAspect="1"/>
        </xdr:cNvPicPr>
      </xdr:nvPicPr>
      <xdr:blipFill>
        <a:blip r:embed="rId123" cstate="print"/>
        <a:stretch>
          <a:fillRect/>
        </a:stretch>
      </xdr:blipFill>
      <xdr:spPr>
        <a:xfrm>
          <a:off x="10746105" y="1206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0" name="ID_CCF7B0B7E88B4042B2A9DAD8CC19483A"/>
        <xdr:cNvPicPr>
          <a:picLocks noChangeAspect="1"/>
        </xdr:cNvPicPr>
      </xdr:nvPicPr>
      <xdr:blipFill>
        <a:blip r:embed="rId105" cstate="print"/>
        <a:stretch>
          <a:fillRect/>
        </a:stretch>
      </xdr:blipFill>
      <xdr:spPr>
        <a:xfrm>
          <a:off x="6395720" y="1008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9" name="ID_141B25BDF9D24BF6BE66A61000795925"/>
        <xdr:cNvPicPr>
          <a:picLocks noChangeAspect="1"/>
        </xdr:cNvPicPr>
      </xdr:nvPicPr>
      <xdr:blipFill>
        <a:blip r:embed="rId124" cstate="print"/>
        <a:stretch>
          <a:fillRect/>
        </a:stretch>
      </xdr:blipFill>
      <xdr:spPr>
        <a:xfrm>
          <a:off x="10746105" y="1222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2" name="ID_12C5F080939A4211BD663210B6DF5A9B"/>
        <xdr:cNvPicPr>
          <a:picLocks noChangeAspect="1"/>
        </xdr:cNvPicPr>
      </xdr:nvPicPr>
      <xdr:blipFill>
        <a:blip r:embed="rId106" cstate="print"/>
        <a:stretch>
          <a:fillRect/>
        </a:stretch>
      </xdr:blipFill>
      <xdr:spPr>
        <a:xfrm>
          <a:off x="6395720" y="1023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1" name="ID_994B4603E72A4836B2782CA564686E32"/>
        <xdr:cNvPicPr>
          <a:picLocks noChangeAspect="1"/>
        </xdr:cNvPicPr>
      </xdr:nvPicPr>
      <xdr:blipFill>
        <a:blip r:embed="rId125" cstate="print"/>
        <a:stretch>
          <a:fillRect/>
        </a:stretch>
      </xdr:blipFill>
      <xdr:spPr>
        <a:xfrm>
          <a:off x="10746105" y="1237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4" name="ID_254D09D411134165BF409DB03AEA24D7"/>
        <xdr:cNvPicPr>
          <a:picLocks noChangeAspect="1"/>
        </xdr:cNvPicPr>
      </xdr:nvPicPr>
      <xdr:blipFill>
        <a:blip r:embed="rId126" cstate="print"/>
        <a:stretch>
          <a:fillRect/>
        </a:stretch>
      </xdr:blipFill>
      <xdr:spPr>
        <a:xfrm>
          <a:off x="6395720" y="1039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3" name="ID_E4856DC1146D4049A0857C826276A066"/>
        <xdr:cNvPicPr>
          <a:picLocks noChangeAspect="1"/>
        </xdr:cNvPicPr>
      </xdr:nvPicPr>
      <xdr:blipFill>
        <a:blip r:embed="rId127" cstate="print"/>
        <a:stretch>
          <a:fillRect/>
        </a:stretch>
      </xdr:blipFill>
      <xdr:spPr>
        <a:xfrm>
          <a:off x="10746105" y="1252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5" name="ID_DCA3C4D293C042FE825885E32A975123"/>
        <xdr:cNvPicPr>
          <a:picLocks noChangeAspect="1"/>
        </xdr:cNvPicPr>
      </xdr:nvPicPr>
      <xdr:blipFill>
        <a:blip r:embed="rId128" cstate="print"/>
        <a:stretch>
          <a:fillRect/>
        </a:stretch>
      </xdr:blipFill>
      <xdr:spPr>
        <a:xfrm>
          <a:off x="10746105" y="1953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6" name="ID_18BD0859DC75489E8D11E6F813560158"/>
        <xdr:cNvPicPr>
          <a:picLocks noChangeAspect="1"/>
        </xdr:cNvPicPr>
      </xdr:nvPicPr>
      <xdr:blipFill>
        <a:blip r:embed="rId129" cstate="print"/>
        <a:stretch>
          <a:fillRect/>
        </a:stretch>
      </xdr:blipFill>
      <xdr:spPr>
        <a:xfrm>
          <a:off x="6395720" y="1740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6" name="ID_6853ECB601C448E5967E87A7339A2BEA"/>
        <xdr:cNvPicPr>
          <a:picLocks noChangeAspect="1"/>
        </xdr:cNvPicPr>
      </xdr:nvPicPr>
      <xdr:blipFill>
        <a:blip r:embed="rId109" cstate="print"/>
        <a:stretch>
          <a:fillRect/>
        </a:stretch>
      </xdr:blipFill>
      <xdr:spPr>
        <a:xfrm>
          <a:off x="6395720" y="1054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5" name="ID_013EE4EF1A4D4E1AA751318E1B709B3E"/>
        <xdr:cNvPicPr>
          <a:picLocks noChangeAspect="1"/>
        </xdr:cNvPicPr>
      </xdr:nvPicPr>
      <xdr:blipFill>
        <a:blip r:embed="rId130" cstate="print"/>
        <a:stretch>
          <a:fillRect/>
        </a:stretch>
      </xdr:blipFill>
      <xdr:spPr>
        <a:xfrm>
          <a:off x="10746105" y="1267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7" name="ID_43A50B8FC04A4BDA85C1D2D4C7DE2994"/>
        <xdr:cNvPicPr>
          <a:picLocks noChangeAspect="1"/>
        </xdr:cNvPicPr>
      </xdr:nvPicPr>
      <xdr:blipFill>
        <a:blip r:embed="rId131" cstate="print"/>
        <a:stretch>
          <a:fillRect/>
        </a:stretch>
      </xdr:blipFill>
      <xdr:spPr>
        <a:xfrm>
          <a:off x="10746105" y="1968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8" name="ID_3908D690DB9C4025AC191A67AB362782"/>
        <xdr:cNvPicPr>
          <a:picLocks noChangeAspect="1"/>
        </xdr:cNvPicPr>
      </xdr:nvPicPr>
      <xdr:blipFill>
        <a:blip r:embed="rId132" cstate="print"/>
        <a:stretch>
          <a:fillRect/>
        </a:stretch>
      </xdr:blipFill>
      <xdr:spPr>
        <a:xfrm>
          <a:off x="6395720" y="1755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58" name="ID_405C9CA42974481F92D2317E15DD79D5"/>
        <xdr:cNvPicPr>
          <a:picLocks noChangeAspect="1"/>
        </xdr:cNvPicPr>
      </xdr:nvPicPr>
      <xdr:blipFill>
        <a:blip r:embed="rId110" cstate="print"/>
        <a:stretch>
          <a:fillRect/>
        </a:stretch>
      </xdr:blipFill>
      <xdr:spPr>
        <a:xfrm>
          <a:off x="6395720" y="1069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7" name="ID_DD63EBA15223426CB0A7ED1C09219479"/>
        <xdr:cNvPicPr>
          <a:picLocks noChangeAspect="1"/>
        </xdr:cNvPicPr>
      </xdr:nvPicPr>
      <xdr:blipFill>
        <a:blip r:embed="rId133" cstate="print"/>
        <a:stretch>
          <a:fillRect/>
        </a:stretch>
      </xdr:blipFill>
      <xdr:spPr>
        <a:xfrm>
          <a:off x="10746105" y="1283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9" name="ID_CFD7814D1D664741A4271029C4954EBA"/>
        <xdr:cNvPicPr>
          <a:picLocks noChangeAspect="1"/>
        </xdr:cNvPicPr>
      </xdr:nvPicPr>
      <xdr:blipFill>
        <a:blip r:embed="rId21" cstate="print"/>
        <a:stretch>
          <a:fillRect/>
        </a:stretch>
      </xdr:blipFill>
      <xdr:spPr>
        <a:xfrm>
          <a:off x="10746105" y="1984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0" name="ID_37CEC714035B4DDD99FD0E6FB2ACB526"/>
        <xdr:cNvPicPr>
          <a:picLocks noChangeAspect="1"/>
        </xdr:cNvPicPr>
      </xdr:nvPicPr>
      <xdr:blipFill>
        <a:blip r:embed="rId134" cstate="print"/>
        <a:stretch>
          <a:fillRect/>
        </a:stretch>
      </xdr:blipFill>
      <xdr:spPr>
        <a:xfrm>
          <a:off x="6395720" y="1770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0" name="ID_41C911C4F7A946F9A839CC8C21767051"/>
        <xdr:cNvPicPr>
          <a:picLocks noChangeAspect="1"/>
        </xdr:cNvPicPr>
      </xdr:nvPicPr>
      <xdr:blipFill>
        <a:blip r:embed="rId135" cstate="print"/>
        <a:stretch>
          <a:fillRect/>
        </a:stretch>
      </xdr:blipFill>
      <xdr:spPr>
        <a:xfrm>
          <a:off x="6395720" y="1084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9" name="ID_25987D941E92409AA2BEFA9BBD34C559"/>
        <xdr:cNvPicPr>
          <a:picLocks noChangeAspect="1"/>
        </xdr:cNvPicPr>
      </xdr:nvPicPr>
      <xdr:blipFill>
        <a:blip r:embed="rId136" cstate="print"/>
        <a:stretch>
          <a:fillRect/>
        </a:stretch>
      </xdr:blipFill>
      <xdr:spPr>
        <a:xfrm>
          <a:off x="10746105" y="1298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1" name="ID_FF7D4AC208C84E6DAEC373E9690C4B34"/>
        <xdr:cNvPicPr>
          <a:picLocks noChangeAspect="1"/>
        </xdr:cNvPicPr>
      </xdr:nvPicPr>
      <xdr:blipFill>
        <a:blip r:embed="rId137" cstate="print"/>
        <a:stretch>
          <a:fillRect/>
        </a:stretch>
      </xdr:blipFill>
      <xdr:spPr>
        <a:xfrm>
          <a:off x="10746105" y="1999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2" name="ID_D92465C8B0A64DAFAF25E91F4BFF90CF"/>
        <xdr:cNvPicPr>
          <a:picLocks noChangeAspect="1"/>
        </xdr:cNvPicPr>
      </xdr:nvPicPr>
      <xdr:blipFill>
        <a:blip r:embed="rId138" cstate="print"/>
        <a:stretch>
          <a:fillRect/>
        </a:stretch>
      </xdr:blipFill>
      <xdr:spPr>
        <a:xfrm>
          <a:off x="6395720" y="1785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2" name="ID_280205A0436544A2AA67556AD07AF461"/>
        <xdr:cNvPicPr>
          <a:picLocks noChangeAspect="1"/>
        </xdr:cNvPicPr>
      </xdr:nvPicPr>
      <xdr:blipFill>
        <a:blip r:embed="rId112" cstate="print"/>
        <a:stretch>
          <a:fillRect/>
        </a:stretch>
      </xdr:blipFill>
      <xdr:spPr>
        <a:xfrm>
          <a:off x="6395720" y="1100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1" name="ID_13F6EE75AA0D4EC0801DF1C7DF1F7F47"/>
        <xdr:cNvPicPr>
          <a:picLocks noChangeAspect="1"/>
        </xdr:cNvPicPr>
      </xdr:nvPicPr>
      <xdr:blipFill>
        <a:blip r:embed="rId139" cstate="print"/>
        <a:stretch>
          <a:fillRect/>
        </a:stretch>
      </xdr:blipFill>
      <xdr:spPr>
        <a:xfrm>
          <a:off x="10746105" y="1313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3" name="ID_B38656C38ACC44499351426FF2BF8E35"/>
        <xdr:cNvPicPr>
          <a:picLocks noChangeAspect="1"/>
        </xdr:cNvPicPr>
      </xdr:nvPicPr>
      <xdr:blipFill>
        <a:blip r:embed="rId140" cstate="print"/>
        <a:stretch>
          <a:fillRect/>
        </a:stretch>
      </xdr:blipFill>
      <xdr:spPr>
        <a:xfrm>
          <a:off x="10746105" y="2014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4" name="ID_0E463D106F664091A5F574C7369B1C6C"/>
        <xdr:cNvPicPr>
          <a:picLocks noChangeAspect="1"/>
        </xdr:cNvPicPr>
      </xdr:nvPicPr>
      <xdr:blipFill>
        <a:blip r:embed="rId141" cstate="print"/>
        <a:stretch>
          <a:fillRect/>
        </a:stretch>
      </xdr:blipFill>
      <xdr:spPr>
        <a:xfrm>
          <a:off x="6395720" y="1801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4" name="ID_952ADEA0E53243A299231B2C02E0ABB0"/>
        <xdr:cNvPicPr>
          <a:picLocks noChangeAspect="1"/>
        </xdr:cNvPicPr>
      </xdr:nvPicPr>
      <xdr:blipFill>
        <a:blip r:embed="rId114" cstate="print"/>
        <a:stretch>
          <a:fillRect/>
        </a:stretch>
      </xdr:blipFill>
      <xdr:spPr>
        <a:xfrm>
          <a:off x="6395720" y="1115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3" name="ID_3B8F9EF5FB2B497EAA73FA3C2B8351C5"/>
        <xdr:cNvPicPr>
          <a:picLocks noChangeAspect="1"/>
        </xdr:cNvPicPr>
      </xdr:nvPicPr>
      <xdr:blipFill>
        <a:blip r:embed="rId142" cstate="print"/>
        <a:stretch>
          <a:fillRect/>
        </a:stretch>
      </xdr:blipFill>
      <xdr:spPr>
        <a:xfrm>
          <a:off x="10746105" y="1328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5" name="ID_C8F4CC06D5B14963BBF5CA5D3541DC05"/>
        <xdr:cNvPicPr>
          <a:picLocks noChangeAspect="1"/>
        </xdr:cNvPicPr>
      </xdr:nvPicPr>
      <xdr:blipFill>
        <a:blip r:embed="rId17" cstate="print"/>
        <a:stretch>
          <a:fillRect/>
        </a:stretch>
      </xdr:blipFill>
      <xdr:spPr>
        <a:xfrm>
          <a:off x="10746105" y="2029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6" name="ID_7DBE42E3F8524DB38A982D59EFB3EFC6"/>
        <xdr:cNvPicPr>
          <a:picLocks noChangeAspect="1"/>
        </xdr:cNvPicPr>
      </xdr:nvPicPr>
      <xdr:blipFill>
        <a:blip r:embed="rId143" cstate="print"/>
        <a:stretch>
          <a:fillRect/>
        </a:stretch>
      </xdr:blipFill>
      <xdr:spPr>
        <a:xfrm>
          <a:off x="6395720" y="1816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6" name="ID_9AED4B9682424A1A8E26AE3076F3DC9B"/>
        <xdr:cNvPicPr>
          <a:picLocks noChangeAspect="1"/>
        </xdr:cNvPicPr>
      </xdr:nvPicPr>
      <xdr:blipFill>
        <a:blip r:embed="rId115" cstate="print"/>
        <a:stretch>
          <a:fillRect/>
        </a:stretch>
      </xdr:blipFill>
      <xdr:spPr>
        <a:xfrm>
          <a:off x="6395720" y="1130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5" name="ID_97B6A91627014CEFAFA4C2B42FB29943"/>
        <xdr:cNvPicPr>
          <a:picLocks noChangeAspect="1"/>
        </xdr:cNvPicPr>
      </xdr:nvPicPr>
      <xdr:blipFill>
        <a:blip r:embed="rId144" cstate="print"/>
        <a:stretch>
          <a:fillRect/>
        </a:stretch>
      </xdr:blipFill>
      <xdr:spPr>
        <a:xfrm>
          <a:off x="10746105" y="1343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7" name="ID_C073F7A340D2402E99A6BB85CD738905"/>
        <xdr:cNvPicPr>
          <a:picLocks noChangeAspect="1"/>
        </xdr:cNvPicPr>
      </xdr:nvPicPr>
      <xdr:blipFill>
        <a:blip r:embed="rId16" cstate="print"/>
        <a:stretch>
          <a:fillRect/>
        </a:stretch>
      </xdr:blipFill>
      <xdr:spPr>
        <a:xfrm>
          <a:off x="10746105" y="2045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8" name="ID_4B36E440C11D488B89146726C55A3579"/>
        <xdr:cNvPicPr>
          <a:picLocks noChangeAspect="1"/>
        </xdr:cNvPicPr>
      </xdr:nvPicPr>
      <xdr:blipFill>
        <a:blip r:embed="rId145" cstate="print"/>
        <a:stretch>
          <a:fillRect/>
        </a:stretch>
      </xdr:blipFill>
      <xdr:spPr>
        <a:xfrm>
          <a:off x="6395720" y="1831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68" name="ID_4E0B647A462742E09291376748B833B3"/>
        <xdr:cNvPicPr>
          <a:picLocks noChangeAspect="1"/>
        </xdr:cNvPicPr>
      </xdr:nvPicPr>
      <xdr:blipFill>
        <a:blip r:embed="rId117" cstate="print"/>
        <a:stretch>
          <a:fillRect/>
        </a:stretch>
      </xdr:blipFill>
      <xdr:spPr>
        <a:xfrm>
          <a:off x="6395720" y="1145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7" name="ID_B01F4144A1364A76887D7938D9D939A7"/>
        <xdr:cNvPicPr>
          <a:picLocks noChangeAspect="1"/>
        </xdr:cNvPicPr>
      </xdr:nvPicPr>
      <xdr:blipFill>
        <a:blip r:embed="rId146" cstate="print"/>
        <a:stretch>
          <a:fillRect/>
        </a:stretch>
      </xdr:blipFill>
      <xdr:spPr>
        <a:xfrm>
          <a:off x="10746105" y="1359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89" name="ID_5DEA77525C3541F287E1C916BBAA4947"/>
        <xdr:cNvPicPr>
          <a:picLocks noChangeAspect="1"/>
        </xdr:cNvPicPr>
      </xdr:nvPicPr>
      <xdr:blipFill>
        <a:blip r:embed="rId15" cstate="print"/>
        <a:stretch>
          <a:fillRect/>
        </a:stretch>
      </xdr:blipFill>
      <xdr:spPr>
        <a:xfrm>
          <a:off x="10746105" y="2060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0" name="ID_56DF0DD1D17F4CEA951E92FE2E3F2419"/>
        <xdr:cNvPicPr>
          <a:picLocks noChangeAspect="1"/>
        </xdr:cNvPicPr>
      </xdr:nvPicPr>
      <xdr:blipFill>
        <a:blip r:embed="rId147" cstate="print"/>
        <a:stretch>
          <a:fillRect/>
        </a:stretch>
      </xdr:blipFill>
      <xdr:spPr>
        <a:xfrm>
          <a:off x="6395720" y="1846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0" name="ID_DBF1591D5BD74E40A9D95F963851C52C"/>
        <xdr:cNvPicPr>
          <a:picLocks noChangeAspect="1"/>
        </xdr:cNvPicPr>
      </xdr:nvPicPr>
      <xdr:blipFill>
        <a:blip r:embed="rId118" cstate="print"/>
        <a:stretch>
          <a:fillRect/>
        </a:stretch>
      </xdr:blipFill>
      <xdr:spPr>
        <a:xfrm>
          <a:off x="6395720" y="1161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9" name="ID_368B7065E9F841AFB264B3F3D9476C3C"/>
        <xdr:cNvPicPr>
          <a:picLocks noChangeAspect="1"/>
        </xdr:cNvPicPr>
      </xdr:nvPicPr>
      <xdr:blipFill>
        <a:blip r:embed="rId148" cstate="print"/>
        <a:stretch>
          <a:fillRect/>
        </a:stretch>
      </xdr:blipFill>
      <xdr:spPr>
        <a:xfrm>
          <a:off x="10746105" y="1374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1" name="ID_C749BE519D8743C9A79D02C2896F2DD7"/>
        <xdr:cNvPicPr>
          <a:picLocks noChangeAspect="1"/>
        </xdr:cNvPicPr>
      </xdr:nvPicPr>
      <xdr:blipFill>
        <a:blip r:embed="rId14" cstate="print"/>
        <a:stretch>
          <a:fillRect/>
        </a:stretch>
      </xdr:blipFill>
      <xdr:spPr>
        <a:xfrm>
          <a:off x="10746105" y="2075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2" name="ID_395AC8967A324BB29A8EC017DC369593"/>
        <xdr:cNvPicPr>
          <a:picLocks noChangeAspect="1"/>
        </xdr:cNvPicPr>
      </xdr:nvPicPr>
      <xdr:blipFill>
        <a:blip r:embed="rId149" cstate="print"/>
        <a:stretch>
          <a:fillRect/>
        </a:stretch>
      </xdr:blipFill>
      <xdr:spPr>
        <a:xfrm>
          <a:off x="6395720" y="1862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2" name="ID_5CB1C61219B347A2A30F1F047DD40B27"/>
        <xdr:cNvPicPr>
          <a:picLocks noChangeAspect="1"/>
        </xdr:cNvPicPr>
      </xdr:nvPicPr>
      <xdr:blipFill>
        <a:blip r:embed="rId120" cstate="print"/>
        <a:stretch>
          <a:fillRect/>
        </a:stretch>
      </xdr:blipFill>
      <xdr:spPr>
        <a:xfrm>
          <a:off x="6395720" y="1176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1" name="ID_B7C7ECB5DBF14C6C80F6CBBDA66D525C"/>
        <xdr:cNvPicPr>
          <a:picLocks noChangeAspect="1"/>
        </xdr:cNvPicPr>
      </xdr:nvPicPr>
      <xdr:blipFill>
        <a:blip r:embed="rId150" cstate="print"/>
        <a:stretch>
          <a:fillRect/>
        </a:stretch>
      </xdr:blipFill>
      <xdr:spPr>
        <a:xfrm>
          <a:off x="10746105" y="1389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3" name="ID_BEAB168C9FC54A4AA0CA773948821900"/>
        <xdr:cNvPicPr>
          <a:picLocks noChangeAspect="1"/>
        </xdr:cNvPicPr>
      </xdr:nvPicPr>
      <xdr:blipFill>
        <a:blip r:embed="rId13" cstate="print"/>
        <a:stretch>
          <a:fillRect/>
        </a:stretch>
      </xdr:blipFill>
      <xdr:spPr>
        <a:xfrm>
          <a:off x="10746105" y="2090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4" name="ID_C73A6BD19984455E92B741AB7DB7CFD4"/>
        <xdr:cNvPicPr>
          <a:picLocks noChangeAspect="1"/>
        </xdr:cNvPicPr>
      </xdr:nvPicPr>
      <xdr:blipFill>
        <a:blip r:embed="rId151" cstate="print"/>
        <a:stretch>
          <a:fillRect/>
        </a:stretch>
      </xdr:blipFill>
      <xdr:spPr>
        <a:xfrm>
          <a:off x="6395720" y="1877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4" name="ID_E42C2F1C1B7640B7A6478F035D58A95C"/>
        <xdr:cNvPicPr>
          <a:picLocks noChangeAspect="1"/>
        </xdr:cNvPicPr>
      </xdr:nvPicPr>
      <xdr:blipFill>
        <a:blip r:embed="rId121" cstate="print"/>
        <a:stretch>
          <a:fillRect/>
        </a:stretch>
      </xdr:blipFill>
      <xdr:spPr>
        <a:xfrm>
          <a:off x="6395720" y="1191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3" name="ID_083C8DB4CE304E6D9B5CE8B246CB75E5"/>
        <xdr:cNvPicPr>
          <a:picLocks noChangeAspect="1"/>
        </xdr:cNvPicPr>
      </xdr:nvPicPr>
      <xdr:blipFill>
        <a:blip r:embed="rId152" cstate="print"/>
        <a:stretch>
          <a:fillRect/>
        </a:stretch>
      </xdr:blipFill>
      <xdr:spPr>
        <a:xfrm>
          <a:off x="10746105" y="1404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5" name="ID_E3D8D62BB71048A7B06594A7C22698B1"/>
        <xdr:cNvPicPr>
          <a:picLocks noChangeAspect="1"/>
        </xdr:cNvPicPr>
      </xdr:nvPicPr>
      <xdr:blipFill>
        <a:blip r:embed="rId153" cstate="print"/>
        <a:stretch>
          <a:fillRect/>
        </a:stretch>
      </xdr:blipFill>
      <xdr:spPr>
        <a:xfrm>
          <a:off x="10746105" y="2105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6" name="ID_F6DDC130346444EDA1A52D721E3FC39B"/>
        <xdr:cNvPicPr>
          <a:picLocks noChangeAspect="1"/>
        </xdr:cNvPicPr>
      </xdr:nvPicPr>
      <xdr:blipFill>
        <a:blip r:embed="rId154" cstate="print"/>
        <a:stretch>
          <a:fillRect/>
        </a:stretch>
      </xdr:blipFill>
      <xdr:spPr>
        <a:xfrm>
          <a:off x="6395720" y="1892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6" name="ID_E3AFD1F1830245D793BE8430BB0F5D32"/>
        <xdr:cNvPicPr>
          <a:picLocks noChangeAspect="1"/>
        </xdr:cNvPicPr>
      </xdr:nvPicPr>
      <xdr:blipFill>
        <a:blip r:embed="rId123" cstate="print"/>
        <a:stretch>
          <a:fillRect/>
        </a:stretch>
      </xdr:blipFill>
      <xdr:spPr>
        <a:xfrm>
          <a:off x="6395720" y="1206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5" name="ID_DCADFB5747084E2EBEB6F2DEF6012195"/>
        <xdr:cNvPicPr>
          <a:picLocks noChangeAspect="1"/>
        </xdr:cNvPicPr>
      </xdr:nvPicPr>
      <xdr:blipFill>
        <a:blip r:embed="rId155" cstate="print"/>
        <a:stretch>
          <a:fillRect/>
        </a:stretch>
      </xdr:blipFill>
      <xdr:spPr>
        <a:xfrm>
          <a:off x="10746105" y="1420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7" name="ID_76481FD8B0A4468DAD05221F8CC50849"/>
        <xdr:cNvPicPr>
          <a:picLocks noChangeAspect="1"/>
        </xdr:cNvPicPr>
      </xdr:nvPicPr>
      <xdr:blipFill>
        <a:blip r:embed="rId11" cstate="print"/>
        <a:stretch>
          <a:fillRect/>
        </a:stretch>
      </xdr:blipFill>
      <xdr:spPr>
        <a:xfrm>
          <a:off x="10746105" y="2121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8" name="ID_16204DDA292041429E0E76F28F938736"/>
        <xdr:cNvPicPr>
          <a:picLocks noChangeAspect="1"/>
        </xdr:cNvPicPr>
      </xdr:nvPicPr>
      <xdr:blipFill>
        <a:blip r:embed="rId156" cstate="print"/>
        <a:stretch>
          <a:fillRect/>
        </a:stretch>
      </xdr:blipFill>
      <xdr:spPr>
        <a:xfrm>
          <a:off x="6395720" y="1907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78" name="ID_3AFED5155CD74612B573998F341537C4"/>
        <xdr:cNvPicPr>
          <a:picLocks noChangeAspect="1"/>
        </xdr:cNvPicPr>
      </xdr:nvPicPr>
      <xdr:blipFill>
        <a:blip r:embed="rId124" cstate="print"/>
        <a:stretch>
          <a:fillRect/>
        </a:stretch>
      </xdr:blipFill>
      <xdr:spPr>
        <a:xfrm>
          <a:off x="6395720" y="1222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7" name="ID_DE91F845743544D99CCFD4AD99CD476F"/>
        <xdr:cNvPicPr>
          <a:picLocks noChangeAspect="1"/>
        </xdr:cNvPicPr>
      </xdr:nvPicPr>
      <xdr:blipFill>
        <a:blip r:embed="rId157" cstate="print"/>
        <a:stretch>
          <a:fillRect/>
        </a:stretch>
      </xdr:blipFill>
      <xdr:spPr>
        <a:xfrm>
          <a:off x="10746105" y="1435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99" name="ID_74E83C1E0210464190B4EB637B926A0D"/>
        <xdr:cNvPicPr>
          <a:picLocks noChangeAspect="1"/>
        </xdr:cNvPicPr>
      </xdr:nvPicPr>
      <xdr:blipFill>
        <a:blip r:embed="rId158" cstate="print"/>
        <a:stretch>
          <a:fillRect/>
        </a:stretch>
      </xdr:blipFill>
      <xdr:spPr>
        <a:xfrm>
          <a:off x="10746105" y="2136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0" name="ID_02792FC5B5AB44DBA006A02C9D726843"/>
        <xdr:cNvPicPr>
          <a:picLocks noChangeAspect="1"/>
        </xdr:cNvPicPr>
      </xdr:nvPicPr>
      <xdr:blipFill>
        <a:blip r:embed="rId159" cstate="print"/>
        <a:stretch>
          <a:fillRect/>
        </a:stretch>
      </xdr:blipFill>
      <xdr:spPr>
        <a:xfrm>
          <a:off x="6395720" y="1923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0" name="ID_6F61B8C90E894F6DBBBD63734BC26A8E"/>
        <xdr:cNvPicPr>
          <a:picLocks noChangeAspect="1"/>
        </xdr:cNvPicPr>
      </xdr:nvPicPr>
      <xdr:blipFill>
        <a:blip r:embed="rId125" cstate="print"/>
        <a:stretch>
          <a:fillRect/>
        </a:stretch>
      </xdr:blipFill>
      <xdr:spPr>
        <a:xfrm>
          <a:off x="6395720" y="1237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9" name="ID_2A7835AF61B344938F2D0DEDEB19D285"/>
        <xdr:cNvPicPr>
          <a:picLocks noChangeAspect="1"/>
        </xdr:cNvPicPr>
      </xdr:nvPicPr>
      <xdr:blipFill>
        <a:blip r:embed="rId160" cstate="print"/>
        <a:stretch>
          <a:fillRect/>
        </a:stretch>
      </xdr:blipFill>
      <xdr:spPr>
        <a:xfrm>
          <a:off x="10746105" y="1450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1" name="ID_7FD248EAD40B47239FC08E85D504DC6D"/>
        <xdr:cNvPicPr>
          <a:picLocks noChangeAspect="1"/>
        </xdr:cNvPicPr>
      </xdr:nvPicPr>
      <xdr:blipFill>
        <a:blip r:embed="rId9" cstate="print"/>
        <a:stretch>
          <a:fillRect/>
        </a:stretch>
      </xdr:blipFill>
      <xdr:spPr>
        <a:xfrm>
          <a:off x="10746105" y="2151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2" name="ID_AE951EF532EA451FAE46BF409F4FEA61"/>
        <xdr:cNvPicPr>
          <a:picLocks noChangeAspect="1"/>
        </xdr:cNvPicPr>
      </xdr:nvPicPr>
      <xdr:blipFill>
        <a:blip r:embed="rId161" cstate="print"/>
        <a:stretch>
          <a:fillRect/>
        </a:stretch>
      </xdr:blipFill>
      <xdr:spPr>
        <a:xfrm>
          <a:off x="6395720" y="1938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2" name="ID_EC3ED898B8FA48B08E44313DF163E403"/>
        <xdr:cNvPicPr>
          <a:picLocks noChangeAspect="1"/>
        </xdr:cNvPicPr>
      </xdr:nvPicPr>
      <xdr:blipFill>
        <a:blip r:embed="rId127" cstate="print"/>
        <a:stretch>
          <a:fillRect/>
        </a:stretch>
      </xdr:blipFill>
      <xdr:spPr>
        <a:xfrm>
          <a:off x="6395720" y="1252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1" name="ID_F4D539AA250B4DB09B60CE08F1734AC9"/>
        <xdr:cNvPicPr>
          <a:picLocks noChangeAspect="1"/>
        </xdr:cNvPicPr>
      </xdr:nvPicPr>
      <xdr:blipFill>
        <a:blip r:embed="rId162" cstate="print"/>
        <a:stretch>
          <a:fillRect/>
        </a:stretch>
      </xdr:blipFill>
      <xdr:spPr>
        <a:xfrm>
          <a:off x="10746105" y="1465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103" name="ID_974A20F47887468799E743D8B6D1BA89"/>
        <xdr:cNvPicPr>
          <a:picLocks noChangeAspect="1"/>
        </xdr:cNvPicPr>
      </xdr:nvPicPr>
      <xdr:blipFill>
        <a:blip r:embed="rId163" cstate="print"/>
        <a:stretch>
          <a:fillRect/>
        </a:stretch>
      </xdr:blipFill>
      <xdr:spPr>
        <a:xfrm>
          <a:off x="10746105" y="2166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4" name="ID_4AEA3A7E99BB446FAA079B060115E1D6"/>
        <xdr:cNvPicPr>
          <a:picLocks noChangeAspect="1"/>
        </xdr:cNvPicPr>
      </xdr:nvPicPr>
      <xdr:blipFill>
        <a:blip r:embed="rId164" cstate="print"/>
        <a:stretch>
          <a:fillRect/>
        </a:stretch>
      </xdr:blipFill>
      <xdr:spPr>
        <a:xfrm>
          <a:off x="6395720" y="1953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4" name="ID_1EFE723C17D045FBBE3CD0499EE1F771"/>
        <xdr:cNvPicPr>
          <a:picLocks noChangeAspect="1"/>
        </xdr:cNvPicPr>
      </xdr:nvPicPr>
      <xdr:blipFill>
        <a:blip r:embed="rId130" cstate="print"/>
        <a:stretch>
          <a:fillRect/>
        </a:stretch>
      </xdr:blipFill>
      <xdr:spPr>
        <a:xfrm>
          <a:off x="6395720" y="1267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3" name="ID_290D381BCE0F4AE685B8E6CDAB783D85"/>
        <xdr:cNvPicPr>
          <a:picLocks noChangeAspect="1"/>
        </xdr:cNvPicPr>
      </xdr:nvPicPr>
      <xdr:blipFill>
        <a:blip r:embed="rId165" cstate="print"/>
        <a:stretch>
          <a:fillRect/>
        </a:stretch>
      </xdr:blipFill>
      <xdr:spPr>
        <a:xfrm>
          <a:off x="10746105" y="1481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6" name="ID_BAFE2E050843474D93B617636D160B02"/>
        <xdr:cNvPicPr>
          <a:picLocks noChangeAspect="1"/>
        </xdr:cNvPicPr>
      </xdr:nvPicPr>
      <xdr:blipFill>
        <a:blip r:embed="rId166" cstate="print"/>
        <a:stretch>
          <a:fillRect/>
        </a:stretch>
      </xdr:blipFill>
      <xdr:spPr>
        <a:xfrm>
          <a:off x="6395720" y="1283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5" name="ID_F3DE02AD9E684E08848215775AF0DE7C"/>
        <xdr:cNvPicPr>
          <a:picLocks noChangeAspect="1"/>
        </xdr:cNvPicPr>
      </xdr:nvPicPr>
      <xdr:blipFill>
        <a:blip r:embed="rId167" cstate="print"/>
        <a:stretch>
          <a:fillRect/>
        </a:stretch>
      </xdr:blipFill>
      <xdr:spPr>
        <a:xfrm>
          <a:off x="10746105" y="1496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88" name="ID_37F48BBAF41843E183055A5D37C2EDFF"/>
        <xdr:cNvPicPr>
          <a:picLocks noChangeAspect="1"/>
        </xdr:cNvPicPr>
      </xdr:nvPicPr>
      <xdr:blipFill>
        <a:blip r:embed="rId136" cstate="print"/>
        <a:stretch>
          <a:fillRect/>
        </a:stretch>
      </xdr:blipFill>
      <xdr:spPr>
        <a:xfrm>
          <a:off x="6395720" y="1298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7" name="ID_43BA39571D2941D9A6FA0E1C76938B3F"/>
        <xdr:cNvPicPr>
          <a:picLocks noChangeAspect="1"/>
        </xdr:cNvPicPr>
      </xdr:nvPicPr>
      <xdr:blipFill>
        <a:blip r:embed="rId168" cstate="print"/>
        <a:stretch>
          <a:fillRect/>
        </a:stretch>
      </xdr:blipFill>
      <xdr:spPr>
        <a:xfrm>
          <a:off x="10746105" y="1511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0" name="ID_68A17846A6594BE5952A554367C63718"/>
        <xdr:cNvPicPr>
          <a:picLocks noChangeAspect="1"/>
        </xdr:cNvPicPr>
      </xdr:nvPicPr>
      <xdr:blipFill>
        <a:blip r:embed="rId169" cstate="print"/>
        <a:stretch>
          <a:fillRect/>
        </a:stretch>
      </xdr:blipFill>
      <xdr:spPr>
        <a:xfrm>
          <a:off x="6395720" y="1313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9" name="ID_DA7D23862D4F490FA005D2E6CDEA643D"/>
        <xdr:cNvPicPr>
          <a:picLocks noChangeAspect="1"/>
        </xdr:cNvPicPr>
      </xdr:nvPicPr>
      <xdr:blipFill>
        <a:blip r:embed="rId170" cstate="print"/>
        <a:stretch>
          <a:fillRect/>
        </a:stretch>
      </xdr:blipFill>
      <xdr:spPr>
        <a:xfrm>
          <a:off x="10746105" y="1526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2" name="ID_A235476904864F6F99B37BDB6089FD4C"/>
        <xdr:cNvPicPr>
          <a:picLocks noChangeAspect="1"/>
        </xdr:cNvPicPr>
      </xdr:nvPicPr>
      <xdr:blipFill>
        <a:blip r:embed="rId142" cstate="print"/>
        <a:stretch>
          <a:fillRect/>
        </a:stretch>
      </xdr:blipFill>
      <xdr:spPr>
        <a:xfrm>
          <a:off x="6395720" y="1328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1" name="ID_1B6C9EAC9DC04CFB9D711E7AD1486E01"/>
        <xdr:cNvPicPr>
          <a:picLocks noChangeAspect="1"/>
        </xdr:cNvPicPr>
      </xdr:nvPicPr>
      <xdr:blipFill>
        <a:blip r:embed="rId171" cstate="print"/>
        <a:stretch>
          <a:fillRect/>
        </a:stretch>
      </xdr:blipFill>
      <xdr:spPr>
        <a:xfrm>
          <a:off x="10746105" y="1542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4" name="ID_FBDE382EC6EE47589C126141641A2511"/>
        <xdr:cNvPicPr>
          <a:picLocks noChangeAspect="1"/>
        </xdr:cNvPicPr>
      </xdr:nvPicPr>
      <xdr:blipFill>
        <a:blip r:embed="rId172" cstate="print"/>
        <a:stretch>
          <a:fillRect/>
        </a:stretch>
      </xdr:blipFill>
      <xdr:spPr>
        <a:xfrm>
          <a:off x="6395720" y="1343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3" name="ID_5C77F3AC083942FE93F97124F907A213"/>
        <xdr:cNvPicPr>
          <a:picLocks noChangeAspect="1"/>
        </xdr:cNvPicPr>
      </xdr:nvPicPr>
      <xdr:blipFill>
        <a:blip r:embed="rId173" cstate="print"/>
        <a:stretch>
          <a:fillRect/>
        </a:stretch>
      </xdr:blipFill>
      <xdr:spPr>
        <a:xfrm>
          <a:off x="10746105" y="1557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6" name="ID_DD7D2F69D40A42E0BC551D9B8C8A1277"/>
        <xdr:cNvPicPr>
          <a:picLocks noChangeAspect="1"/>
        </xdr:cNvPicPr>
      </xdr:nvPicPr>
      <xdr:blipFill>
        <a:blip r:embed="rId146" cstate="print"/>
        <a:stretch>
          <a:fillRect/>
        </a:stretch>
      </xdr:blipFill>
      <xdr:spPr>
        <a:xfrm>
          <a:off x="6395720" y="1359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5" name="ID_FD3BB25625884D1B9D9C0CA3F1E0A386"/>
        <xdr:cNvPicPr>
          <a:picLocks noChangeAspect="1"/>
        </xdr:cNvPicPr>
      </xdr:nvPicPr>
      <xdr:blipFill>
        <a:blip r:embed="rId174" cstate="print"/>
        <a:stretch>
          <a:fillRect/>
        </a:stretch>
      </xdr:blipFill>
      <xdr:spPr>
        <a:xfrm>
          <a:off x="10746105" y="1572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998" name="ID_5D2C1B01DE6D4D6FA45B1B2846FBA227"/>
        <xdr:cNvPicPr>
          <a:picLocks noChangeAspect="1"/>
        </xdr:cNvPicPr>
      </xdr:nvPicPr>
      <xdr:blipFill>
        <a:blip r:embed="rId175" cstate="print"/>
        <a:stretch>
          <a:fillRect/>
        </a:stretch>
      </xdr:blipFill>
      <xdr:spPr>
        <a:xfrm>
          <a:off x="6395720" y="1374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7" name="ID_EC310A8CF6B6423B9D2E62BC01AB5797"/>
        <xdr:cNvPicPr>
          <a:picLocks noChangeAspect="1"/>
        </xdr:cNvPicPr>
      </xdr:nvPicPr>
      <xdr:blipFill>
        <a:blip r:embed="rId176" cstate="print"/>
        <a:stretch>
          <a:fillRect/>
        </a:stretch>
      </xdr:blipFill>
      <xdr:spPr>
        <a:xfrm>
          <a:off x="10746105" y="1587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0" name="ID_FEF69ABAF52842D8B7E5C2AB6DFBFA68"/>
        <xdr:cNvPicPr>
          <a:picLocks noChangeAspect="1"/>
        </xdr:cNvPicPr>
      </xdr:nvPicPr>
      <xdr:blipFill>
        <a:blip r:embed="rId177" cstate="print"/>
        <a:stretch>
          <a:fillRect/>
        </a:stretch>
      </xdr:blipFill>
      <xdr:spPr>
        <a:xfrm>
          <a:off x="6395720" y="1389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9" name="ID_A3F30C5F2C054606A037F0820B9C2719"/>
        <xdr:cNvPicPr>
          <a:picLocks noChangeAspect="1"/>
        </xdr:cNvPicPr>
      </xdr:nvPicPr>
      <xdr:blipFill>
        <a:blip r:embed="rId178" cstate="print"/>
        <a:stretch>
          <a:fillRect/>
        </a:stretch>
      </xdr:blipFill>
      <xdr:spPr>
        <a:xfrm>
          <a:off x="10746105" y="1603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2" name="ID_E7D356DA86A549DF90AEA2706FBD21B3"/>
        <xdr:cNvPicPr>
          <a:picLocks noChangeAspect="1"/>
        </xdr:cNvPicPr>
      </xdr:nvPicPr>
      <xdr:blipFill>
        <a:blip r:embed="rId152" cstate="print"/>
        <a:stretch>
          <a:fillRect/>
        </a:stretch>
      </xdr:blipFill>
      <xdr:spPr>
        <a:xfrm>
          <a:off x="6395720" y="1404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1" name="ID_D8DFB7C634654BEB85A68F4FCD6AFE5D"/>
        <xdr:cNvPicPr>
          <a:picLocks noChangeAspect="1"/>
        </xdr:cNvPicPr>
      </xdr:nvPicPr>
      <xdr:blipFill>
        <a:blip r:embed="rId179" cstate="print"/>
        <a:stretch>
          <a:fillRect/>
        </a:stretch>
      </xdr:blipFill>
      <xdr:spPr>
        <a:xfrm>
          <a:off x="10746105" y="1618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4" name="ID_B7C1D6A01F5643C49FFEEEB4EF25A0C1"/>
        <xdr:cNvPicPr>
          <a:picLocks noChangeAspect="1"/>
        </xdr:cNvPicPr>
      </xdr:nvPicPr>
      <xdr:blipFill>
        <a:blip r:embed="rId180" cstate="print"/>
        <a:stretch>
          <a:fillRect/>
        </a:stretch>
      </xdr:blipFill>
      <xdr:spPr>
        <a:xfrm>
          <a:off x="6395720" y="1420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3" name="ID_5C021EFD5396420096B374CABD12310F"/>
        <xdr:cNvPicPr>
          <a:picLocks noChangeAspect="1"/>
        </xdr:cNvPicPr>
      </xdr:nvPicPr>
      <xdr:blipFill>
        <a:blip r:embed="rId181" cstate="print"/>
        <a:stretch>
          <a:fillRect/>
        </a:stretch>
      </xdr:blipFill>
      <xdr:spPr>
        <a:xfrm>
          <a:off x="10746105" y="1633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6" name="ID_9BF725BBC4A04F3D99E77C638FF8ED19"/>
        <xdr:cNvPicPr>
          <a:picLocks noChangeAspect="1"/>
        </xdr:cNvPicPr>
      </xdr:nvPicPr>
      <xdr:blipFill>
        <a:blip r:embed="rId157" cstate="print"/>
        <a:stretch>
          <a:fillRect/>
        </a:stretch>
      </xdr:blipFill>
      <xdr:spPr>
        <a:xfrm>
          <a:off x="6395720" y="1435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5" name="ID_2480751A2DC34A14837F3C73956D8438"/>
        <xdr:cNvPicPr>
          <a:picLocks noChangeAspect="1"/>
        </xdr:cNvPicPr>
      </xdr:nvPicPr>
      <xdr:blipFill>
        <a:blip r:embed="rId182" cstate="print"/>
        <a:stretch>
          <a:fillRect/>
        </a:stretch>
      </xdr:blipFill>
      <xdr:spPr>
        <a:xfrm>
          <a:off x="10746105" y="1648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08" name="ID_806C869AF5974F04B2F2AC7BA69D6C88"/>
        <xdr:cNvPicPr>
          <a:picLocks noChangeAspect="1"/>
        </xdr:cNvPicPr>
      </xdr:nvPicPr>
      <xdr:blipFill>
        <a:blip r:embed="rId183" cstate="print"/>
        <a:stretch>
          <a:fillRect/>
        </a:stretch>
      </xdr:blipFill>
      <xdr:spPr>
        <a:xfrm>
          <a:off x="6395720" y="1450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7" name="ID_5534E6F7382A4A67B5AF467832B374E0"/>
        <xdr:cNvPicPr>
          <a:picLocks noChangeAspect="1"/>
        </xdr:cNvPicPr>
      </xdr:nvPicPr>
      <xdr:blipFill>
        <a:blip r:embed="rId184" cstate="print"/>
        <a:stretch>
          <a:fillRect/>
        </a:stretch>
      </xdr:blipFill>
      <xdr:spPr>
        <a:xfrm>
          <a:off x="10746105" y="1664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0" name="ID_E8EAB5CB846E4258B35A84AF13DFA7CA"/>
        <xdr:cNvPicPr>
          <a:picLocks noChangeAspect="1"/>
        </xdr:cNvPicPr>
      </xdr:nvPicPr>
      <xdr:blipFill>
        <a:blip r:embed="rId185" cstate="print"/>
        <a:stretch>
          <a:fillRect/>
        </a:stretch>
      </xdr:blipFill>
      <xdr:spPr>
        <a:xfrm>
          <a:off x="6395720" y="1465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9" name="ID_333979D0D5B44F019C490FFE785BBF5E"/>
        <xdr:cNvPicPr>
          <a:picLocks noChangeAspect="1"/>
        </xdr:cNvPicPr>
      </xdr:nvPicPr>
      <xdr:blipFill>
        <a:blip r:embed="rId186" cstate="print"/>
        <a:stretch>
          <a:fillRect/>
        </a:stretch>
      </xdr:blipFill>
      <xdr:spPr>
        <a:xfrm>
          <a:off x="10746105" y="1679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2" name="ID_990E3C57EA1A4AE4949B31D8C5AA508A"/>
        <xdr:cNvPicPr>
          <a:picLocks noChangeAspect="1"/>
        </xdr:cNvPicPr>
      </xdr:nvPicPr>
      <xdr:blipFill>
        <a:blip r:embed="rId165" cstate="print"/>
        <a:stretch>
          <a:fillRect/>
        </a:stretch>
      </xdr:blipFill>
      <xdr:spPr>
        <a:xfrm>
          <a:off x="6395720" y="1481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1" name="ID_6181773B644C4FB7AD5DA70AFEE27A84"/>
        <xdr:cNvPicPr>
          <a:picLocks noChangeAspect="1"/>
        </xdr:cNvPicPr>
      </xdr:nvPicPr>
      <xdr:blipFill>
        <a:blip r:embed="rId187" cstate="print"/>
        <a:stretch>
          <a:fillRect/>
        </a:stretch>
      </xdr:blipFill>
      <xdr:spPr>
        <a:xfrm>
          <a:off x="10746105" y="1694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4" name="ID_305B270A4580447DB5B612C01C0513AA"/>
        <xdr:cNvPicPr>
          <a:picLocks noChangeAspect="1"/>
        </xdr:cNvPicPr>
      </xdr:nvPicPr>
      <xdr:blipFill>
        <a:blip r:embed="rId167" cstate="print"/>
        <a:stretch>
          <a:fillRect/>
        </a:stretch>
      </xdr:blipFill>
      <xdr:spPr>
        <a:xfrm>
          <a:off x="6395720" y="1496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3" name="ID_3E22F04E43E44D6083455611A294FFC6"/>
        <xdr:cNvPicPr>
          <a:picLocks noChangeAspect="1"/>
        </xdr:cNvPicPr>
      </xdr:nvPicPr>
      <xdr:blipFill>
        <a:blip r:embed="rId188" cstate="print"/>
        <a:stretch>
          <a:fillRect/>
        </a:stretch>
      </xdr:blipFill>
      <xdr:spPr>
        <a:xfrm>
          <a:off x="10746105" y="1709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6" name="ID_44901FCE4CD647A38474B3348DC36B28"/>
        <xdr:cNvPicPr>
          <a:picLocks noChangeAspect="1"/>
        </xdr:cNvPicPr>
      </xdr:nvPicPr>
      <xdr:blipFill>
        <a:blip r:embed="rId168" cstate="print"/>
        <a:stretch>
          <a:fillRect/>
        </a:stretch>
      </xdr:blipFill>
      <xdr:spPr>
        <a:xfrm>
          <a:off x="6395720" y="1511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5" name="ID_28B340A1986C4A9489031134886AB3BF"/>
        <xdr:cNvPicPr>
          <a:picLocks noChangeAspect="1"/>
        </xdr:cNvPicPr>
      </xdr:nvPicPr>
      <xdr:blipFill>
        <a:blip r:embed="rId189" cstate="print"/>
        <a:stretch>
          <a:fillRect/>
        </a:stretch>
      </xdr:blipFill>
      <xdr:spPr>
        <a:xfrm>
          <a:off x="10746105" y="1724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18" name="ID_DB81579951F9455398C4CE114FBA6530"/>
        <xdr:cNvPicPr>
          <a:picLocks noChangeAspect="1"/>
        </xdr:cNvPicPr>
      </xdr:nvPicPr>
      <xdr:blipFill>
        <a:blip r:embed="rId190" cstate="print"/>
        <a:stretch>
          <a:fillRect/>
        </a:stretch>
      </xdr:blipFill>
      <xdr:spPr>
        <a:xfrm>
          <a:off x="6395720" y="1526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7" name="ID_38B102D8234843A39ECC5A493F6AA384"/>
        <xdr:cNvPicPr>
          <a:picLocks noChangeAspect="1"/>
        </xdr:cNvPicPr>
      </xdr:nvPicPr>
      <xdr:blipFill>
        <a:blip r:embed="rId129" cstate="print"/>
        <a:stretch>
          <a:fillRect/>
        </a:stretch>
      </xdr:blipFill>
      <xdr:spPr>
        <a:xfrm>
          <a:off x="10746105" y="17402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0" name="ID_4132F88B16B54BDB955DF8844020B339"/>
        <xdr:cNvPicPr>
          <a:picLocks noChangeAspect="1"/>
        </xdr:cNvPicPr>
      </xdr:nvPicPr>
      <xdr:blipFill>
        <a:blip r:embed="rId191" cstate="print"/>
        <a:stretch>
          <a:fillRect/>
        </a:stretch>
      </xdr:blipFill>
      <xdr:spPr>
        <a:xfrm>
          <a:off x="6395720" y="1542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9" name="ID_F659CF6F19E547C18CC60C279A943D48"/>
        <xdr:cNvPicPr>
          <a:picLocks noChangeAspect="1"/>
        </xdr:cNvPicPr>
      </xdr:nvPicPr>
      <xdr:blipFill>
        <a:blip r:embed="rId132" cstate="print"/>
        <a:stretch>
          <a:fillRect/>
        </a:stretch>
      </xdr:blipFill>
      <xdr:spPr>
        <a:xfrm>
          <a:off x="10746105" y="17554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2" name="ID_5133880E2A0842489D2B9B08C8B58187"/>
        <xdr:cNvPicPr>
          <a:picLocks noChangeAspect="1"/>
        </xdr:cNvPicPr>
      </xdr:nvPicPr>
      <xdr:blipFill>
        <a:blip r:embed="rId192" cstate="print"/>
        <a:stretch>
          <a:fillRect/>
        </a:stretch>
      </xdr:blipFill>
      <xdr:spPr>
        <a:xfrm>
          <a:off x="6395720" y="1557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1" name="ID_F53811BBE2394799AA2DF1D7FCD9C4D9"/>
        <xdr:cNvPicPr>
          <a:picLocks noChangeAspect="1"/>
        </xdr:cNvPicPr>
      </xdr:nvPicPr>
      <xdr:blipFill>
        <a:blip r:embed="rId134" cstate="print"/>
        <a:stretch>
          <a:fillRect/>
        </a:stretch>
      </xdr:blipFill>
      <xdr:spPr>
        <a:xfrm>
          <a:off x="10746105" y="17706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4" name="ID_C6838DD36FC2402CAB2F446B13E242E4"/>
        <xdr:cNvPicPr>
          <a:picLocks noChangeAspect="1"/>
        </xdr:cNvPicPr>
      </xdr:nvPicPr>
      <xdr:blipFill>
        <a:blip r:embed="rId193" cstate="print"/>
        <a:stretch>
          <a:fillRect/>
        </a:stretch>
      </xdr:blipFill>
      <xdr:spPr>
        <a:xfrm>
          <a:off x="6395720" y="15725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3" name="ID_B8B0A955F1AD4EA7850AF807A29DFF4C"/>
        <xdr:cNvPicPr>
          <a:picLocks noChangeAspect="1"/>
        </xdr:cNvPicPr>
      </xdr:nvPicPr>
      <xdr:blipFill>
        <a:blip r:embed="rId138" cstate="print"/>
        <a:stretch>
          <a:fillRect/>
        </a:stretch>
      </xdr:blipFill>
      <xdr:spPr>
        <a:xfrm>
          <a:off x="10746105" y="17859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6" name="ID_14C5920CA4A14C2898FFCEF3782AA189"/>
        <xdr:cNvPicPr>
          <a:picLocks noChangeAspect="1"/>
        </xdr:cNvPicPr>
      </xdr:nvPicPr>
      <xdr:blipFill>
        <a:blip r:embed="rId176" cstate="print"/>
        <a:stretch>
          <a:fillRect/>
        </a:stretch>
      </xdr:blipFill>
      <xdr:spPr>
        <a:xfrm>
          <a:off x="6395720" y="15878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5" name="ID_3CDF110807F54C98B1EF6891813CF552"/>
        <xdr:cNvPicPr>
          <a:picLocks noChangeAspect="1"/>
        </xdr:cNvPicPr>
      </xdr:nvPicPr>
      <xdr:blipFill>
        <a:blip r:embed="rId194" cstate="print"/>
        <a:stretch>
          <a:fillRect/>
        </a:stretch>
      </xdr:blipFill>
      <xdr:spPr>
        <a:xfrm>
          <a:off x="10746105" y="18011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28" name="ID_2330AF9B9E724F17A069B98C07099557"/>
        <xdr:cNvPicPr>
          <a:picLocks noChangeAspect="1"/>
        </xdr:cNvPicPr>
      </xdr:nvPicPr>
      <xdr:blipFill>
        <a:blip r:embed="rId178" cstate="print"/>
        <a:stretch>
          <a:fillRect/>
        </a:stretch>
      </xdr:blipFill>
      <xdr:spPr>
        <a:xfrm>
          <a:off x="6395720" y="1603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7" name="ID_A67E33532A354ABF9E8DC1EAD009ED01"/>
        <xdr:cNvPicPr>
          <a:picLocks noChangeAspect="1"/>
        </xdr:cNvPicPr>
      </xdr:nvPicPr>
      <xdr:blipFill>
        <a:blip r:embed="rId195" cstate="print"/>
        <a:stretch>
          <a:fillRect/>
        </a:stretch>
      </xdr:blipFill>
      <xdr:spPr>
        <a:xfrm>
          <a:off x="10746105" y="18164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0" name="ID_C9F82FC07AE94AAA9DEC85C5967443D1"/>
        <xdr:cNvPicPr>
          <a:picLocks noChangeAspect="1"/>
        </xdr:cNvPicPr>
      </xdr:nvPicPr>
      <xdr:blipFill>
        <a:blip r:embed="rId179" cstate="print"/>
        <a:stretch>
          <a:fillRect/>
        </a:stretch>
      </xdr:blipFill>
      <xdr:spPr>
        <a:xfrm>
          <a:off x="6395720" y="1618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59" name="ID_47B7EEBBA319459983891DA0BCAD4E4E"/>
        <xdr:cNvPicPr>
          <a:picLocks noChangeAspect="1"/>
        </xdr:cNvPicPr>
      </xdr:nvPicPr>
      <xdr:blipFill>
        <a:blip r:embed="rId196" cstate="print"/>
        <a:stretch>
          <a:fillRect/>
        </a:stretch>
      </xdr:blipFill>
      <xdr:spPr>
        <a:xfrm>
          <a:off x="10746105" y="18316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2" name="ID_8F0D89998CC6463ABF17A8762AD3E918"/>
        <xdr:cNvPicPr>
          <a:picLocks noChangeAspect="1"/>
        </xdr:cNvPicPr>
      </xdr:nvPicPr>
      <xdr:blipFill>
        <a:blip r:embed="rId197" cstate="print"/>
        <a:stretch>
          <a:fillRect/>
        </a:stretch>
      </xdr:blipFill>
      <xdr:spPr>
        <a:xfrm>
          <a:off x="6395720" y="1633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1" name="ID_1565A916B1514F9ABBFEEDEBCAF1AE8F"/>
        <xdr:cNvPicPr>
          <a:picLocks noChangeAspect="1"/>
        </xdr:cNvPicPr>
      </xdr:nvPicPr>
      <xdr:blipFill>
        <a:blip r:embed="rId198" cstate="print"/>
        <a:stretch>
          <a:fillRect/>
        </a:stretch>
      </xdr:blipFill>
      <xdr:spPr>
        <a:xfrm>
          <a:off x="10746105" y="18468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4" name="ID_7B661A7AEAC5426D915FDC65A443F8F2"/>
        <xdr:cNvPicPr>
          <a:picLocks noChangeAspect="1"/>
        </xdr:cNvPicPr>
      </xdr:nvPicPr>
      <xdr:blipFill>
        <a:blip r:embed="rId182" cstate="print"/>
        <a:stretch>
          <a:fillRect/>
        </a:stretch>
      </xdr:blipFill>
      <xdr:spPr>
        <a:xfrm>
          <a:off x="6395720" y="16487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3" name="ID_656741EEA2DD417795104D481A029FAB"/>
        <xdr:cNvPicPr>
          <a:picLocks noChangeAspect="1"/>
        </xdr:cNvPicPr>
      </xdr:nvPicPr>
      <xdr:blipFill>
        <a:blip r:embed="rId199" cstate="print"/>
        <a:stretch>
          <a:fillRect/>
        </a:stretch>
      </xdr:blipFill>
      <xdr:spPr>
        <a:xfrm>
          <a:off x="10746105" y="18621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6" name="ID_E7F9F9FDAFAF454396EF7CB96795A1EC"/>
        <xdr:cNvPicPr>
          <a:picLocks noChangeAspect="1"/>
        </xdr:cNvPicPr>
      </xdr:nvPicPr>
      <xdr:blipFill>
        <a:blip r:embed="rId184" cstate="print"/>
        <a:stretch>
          <a:fillRect/>
        </a:stretch>
      </xdr:blipFill>
      <xdr:spPr>
        <a:xfrm>
          <a:off x="6395720" y="16640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5" name="ID_4CB5F7374E5F40D5B39D3A685C840D7A"/>
        <xdr:cNvPicPr>
          <a:picLocks noChangeAspect="1"/>
        </xdr:cNvPicPr>
      </xdr:nvPicPr>
      <xdr:blipFill>
        <a:blip r:embed="rId151" cstate="print"/>
        <a:stretch>
          <a:fillRect/>
        </a:stretch>
      </xdr:blipFill>
      <xdr:spPr>
        <a:xfrm>
          <a:off x="10746105" y="18773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38" name="ID_1D421BC034774D658F4D0934F0393F2C"/>
        <xdr:cNvPicPr>
          <a:picLocks noChangeAspect="1"/>
        </xdr:cNvPicPr>
      </xdr:nvPicPr>
      <xdr:blipFill>
        <a:blip r:embed="rId200" cstate="print"/>
        <a:stretch>
          <a:fillRect/>
        </a:stretch>
      </xdr:blipFill>
      <xdr:spPr>
        <a:xfrm>
          <a:off x="6395720" y="16792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7" name="ID_D5A937AEBC8A42F4B334D05337FE40FE"/>
        <xdr:cNvPicPr>
          <a:picLocks noChangeAspect="1"/>
        </xdr:cNvPicPr>
      </xdr:nvPicPr>
      <xdr:blipFill>
        <a:blip r:embed="rId154" cstate="print"/>
        <a:stretch>
          <a:fillRect/>
        </a:stretch>
      </xdr:blipFill>
      <xdr:spPr>
        <a:xfrm>
          <a:off x="10746105" y="189261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0" name="ID_5B74C43864094B8497433F64B6215AE9"/>
        <xdr:cNvPicPr>
          <a:picLocks noChangeAspect="1"/>
        </xdr:cNvPicPr>
      </xdr:nvPicPr>
      <xdr:blipFill>
        <a:blip r:embed="rId201" cstate="print"/>
        <a:stretch>
          <a:fillRect/>
        </a:stretch>
      </xdr:blipFill>
      <xdr:spPr>
        <a:xfrm>
          <a:off x="6395720" y="16944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69" name="ID_0DAA12F3B0F945028E7BC09B8FD9C58D"/>
        <xdr:cNvPicPr>
          <a:picLocks noChangeAspect="1"/>
        </xdr:cNvPicPr>
      </xdr:nvPicPr>
      <xdr:blipFill>
        <a:blip r:embed="rId202" cstate="print"/>
        <a:stretch>
          <a:fillRect/>
        </a:stretch>
      </xdr:blipFill>
      <xdr:spPr>
        <a:xfrm>
          <a:off x="10746105" y="19078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2" name="ID_C53C5801057C4EAD940BD1815B7F1A21"/>
        <xdr:cNvPicPr>
          <a:picLocks noChangeAspect="1"/>
        </xdr:cNvPicPr>
      </xdr:nvPicPr>
      <xdr:blipFill>
        <a:blip r:embed="rId188" cstate="print"/>
        <a:stretch>
          <a:fillRect/>
        </a:stretch>
      </xdr:blipFill>
      <xdr:spPr>
        <a:xfrm>
          <a:off x="6395720" y="17097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1" name="ID_C3112CD3B0BA48FA852330B41E346347"/>
        <xdr:cNvPicPr>
          <a:picLocks noChangeAspect="1"/>
        </xdr:cNvPicPr>
      </xdr:nvPicPr>
      <xdr:blipFill>
        <a:blip r:embed="rId159" cstate="print"/>
        <a:stretch>
          <a:fillRect/>
        </a:stretch>
      </xdr:blipFill>
      <xdr:spPr>
        <a:xfrm>
          <a:off x="10746105" y="19230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44" name="ID_6DEFB44C49184EAAB1129E5CF54355AE"/>
        <xdr:cNvPicPr>
          <a:picLocks noChangeAspect="1"/>
        </xdr:cNvPicPr>
      </xdr:nvPicPr>
      <xdr:blipFill>
        <a:blip r:embed="rId203" cstate="print"/>
        <a:stretch>
          <a:fillRect/>
        </a:stretch>
      </xdr:blipFill>
      <xdr:spPr>
        <a:xfrm>
          <a:off x="6395720" y="172497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1073" name="ID_8047BF7FAF1D49B39BCF26CB7F3C8914"/>
        <xdr:cNvPicPr>
          <a:picLocks noChangeAspect="1"/>
        </xdr:cNvPicPr>
      </xdr:nvPicPr>
      <xdr:blipFill>
        <a:blip r:embed="rId161" cstate="print"/>
        <a:stretch>
          <a:fillRect/>
        </a:stretch>
      </xdr:blipFill>
      <xdr:spPr>
        <a:xfrm>
          <a:off x="10746105" y="19383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78" name="ID_0692CEA8958F428794D4505E42B20EB0"/>
        <xdr:cNvPicPr>
          <a:picLocks noChangeAspect="1"/>
        </xdr:cNvPicPr>
      </xdr:nvPicPr>
      <xdr:blipFill>
        <a:blip r:embed="rId204" cstate="print"/>
        <a:stretch>
          <a:fillRect/>
        </a:stretch>
      </xdr:blipFill>
      <xdr:spPr>
        <a:xfrm>
          <a:off x="6410960" y="46053375"/>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79" name="ID_B22F9DEC84914CD696619A327EA45818"/>
        <xdr:cNvPicPr>
          <a:picLocks noChangeAspect="1"/>
        </xdr:cNvPicPr>
      </xdr:nvPicPr>
      <xdr:blipFill>
        <a:blip r:embed="rId204" cstate="print"/>
        <a:stretch>
          <a:fillRect/>
        </a:stretch>
      </xdr:blipFill>
      <xdr:spPr>
        <a:xfrm>
          <a:off x="10746105" y="46005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0" name="ID_7D90813A04E840F098C3820A698704CA"/>
        <xdr:cNvPicPr>
          <a:picLocks noChangeAspect="1"/>
        </xdr:cNvPicPr>
      </xdr:nvPicPr>
      <xdr:blipFill>
        <a:blip r:embed="rId205" cstate="print"/>
        <a:stretch>
          <a:fillRect/>
        </a:stretch>
      </xdr:blipFill>
      <xdr:spPr>
        <a:xfrm>
          <a:off x="6395720" y="475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1" name="ID_2F20B1C1FF0F4BB5840188231F2B847D"/>
        <xdr:cNvPicPr>
          <a:picLocks noChangeAspect="1"/>
        </xdr:cNvPicPr>
      </xdr:nvPicPr>
      <xdr:blipFill>
        <a:blip r:embed="rId205" cstate="print"/>
        <a:stretch>
          <a:fillRect/>
        </a:stretch>
      </xdr:blipFill>
      <xdr:spPr>
        <a:xfrm>
          <a:off x="10746105" y="47529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3" name="ID_43459FCF09394210AD7C7BF3C5AE4CF3"/>
        <xdr:cNvPicPr>
          <a:picLocks noChangeAspect="1"/>
        </xdr:cNvPicPr>
      </xdr:nvPicPr>
      <xdr:blipFill>
        <a:blip r:embed="rId206" cstate="print"/>
        <a:stretch>
          <a:fillRect/>
        </a:stretch>
      </xdr:blipFill>
      <xdr:spPr>
        <a:xfrm>
          <a:off x="10746105" y="49053750"/>
          <a:ext cx="2438400" cy="1371600"/>
        </a:xfrm>
        <a:prstGeom prst="rect">
          <a:avLst/>
        </a:prstGeom>
      </xdr:spPr>
    </xdr:pic>
    <xdr:clientData/>
  </xdr:twoCellAnchor>
  <xdr:twoCellAnchor editAs="oneCell">
    <xdr:from>
      <xdr:col>0</xdr:col>
      <xdr:colOff>0</xdr:colOff>
      <xdr:row>0</xdr:row>
      <xdr:rowOff>0</xdr:rowOff>
    </xdr:from>
    <xdr:to>
      <xdr:col>3</xdr:col>
      <xdr:colOff>381000</xdr:colOff>
      <xdr:row>8</xdr:row>
      <xdr:rowOff>0</xdr:rowOff>
    </xdr:to>
    <xdr:pic>
      <xdr:nvPicPr>
        <xdr:cNvPr id="882" name="ID_5F4B3F031E4842B8BAE552B5F8F3C11D"/>
        <xdr:cNvPicPr>
          <a:picLocks noChangeAspect="1"/>
        </xdr:cNvPicPr>
      </xdr:nvPicPr>
      <xdr:blipFill>
        <a:blip r:embed="rId206" cstate="print"/>
        <a:stretch>
          <a:fillRect/>
        </a:stretch>
      </xdr:blipFill>
      <xdr:spPr>
        <a:xfrm>
          <a:off x="6395720" y="49053750"/>
          <a:ext cx="2438400" cy="1371600"/>
        </a:xfrm>
        <a:prstGeom prst="rect">
          <a:avLst/>
        </a:prstGeom>
      </xdr:spPr>
    </xdr:pic>
    <xdr:clientData/>
  </xdr:twoCellAnchor>
  <xdr:twoCellAnchor editAs="oneCell">
    <xdr:from>
      <xdr:col>0</xdr:col>
      <xdr:colOff>0</xdr:colOff>
      <xdr:row>0</xdr:row>
      <xdr:rowOff>0</xdr:rowOff>
    </xdr:from>
    <xdr:to>
      <xdr:col>8</xdr:col>
      <xdr:colOff>514350</xdr:colOff>
      <xdr:row>19</xdr:row>
      <xdr:rowOff>123825</xdr:rowOff>
    </xdr:to>
    <xdr:pic>
      <xdr:nvPicPr>
        <xdr:cNvPr id="2" name="ID_D7C8C3BABE514EB7B951CC6D15415700" descr="post_object_image_3564630142"/>
        <xdr:cNvPicPr/>
      </xdr:nvPicPr>
      <xdr:blipFill>
        <a:blip r:embed="rId207"/>
        <a:stretch>
          <a:fillRect/>
        </a:stretch>
      </xdr:blipFill>
      <xdr:spPr>
        <a:xfrm>
          <a:off x="0" y="0"/>
          <a:ext cx="6000750" cy="3381375"/>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151"/>
  <sheetViews>
    <sheetView topLeftCell="I1" workbookViewId="0">
      <selection activeCell="A134" sqref="$A134:$XFD134"/>
    </sheetView>
  </sheetViews>
  <sheetFormatPr defaultColWidth="8.8" defaultRowHeight="14" customHeight="1"/>
  <cols>
    <col min="1" max="1" width="50.625" style="12" customWidth="1"/>
    <col min="2" max="2" width="24.5083333333333" customWidth="1"/>
    <col min="4" max="4" width="33.4666666666667" customWidth="1"/>
    <col min="5" max="5" width="23.625" customWidth="1"/>
    <col min="6" max="6" width="35.7833333333333" customWidth="1"/>
    <col min="7" max="7" width="22.775" customWidth="1"/>
    <col min="9" max="9" width="72.3333333333333" customWidth="1"/>
  </cols>
  <sheetData>
    <row r="1" s="15" customFormat="1" ht="22.5" customHeight="1" spans="1:9">
      <c r="A1" s="15" t="s">
        <v>0</v>
      </c>
      <c r="B1" s="15" t="s">
        <v>1</v>
      </c>
      <c r="D1" s="15" t="s">
        <v>2</v>
      </c>
      <c r="E1" s="15" t="s">
        <v>3</v>
      </c>
      <c r="F1" s="15" t="s">
        <v>4</v>
      </c>
      <c r="G1" s="15" t="s">
        <v>3</v>
      </c>
    </row>
    <row r="2" s="22" customFormat="1" ht="120" customHeight="1" spans="1:9">
      <c r="A2" s="20" t="s">
        <v>5</v>
      </c>
      <c r="B2" s="21" t="s">
        <v>6</v>
      </c>
      <c r="D2" s="22" t="str">
        <f>_xlfn.DISPIMG("ID_200B165687AF4D8BB076BF863BF45C30",1)</f>
        <v>=DISPIMG("ID_200B165687AF4D8BB076BF863BF45C30",1)</v>
      </c>
      <c r="E2" s="22" t="s">
        <v>7</v>
      </c>
      <c r="F2" s="22" t="str">
        <f>_xlfn.DISPIMG("ID_447A43A71C05467DBE24BBF8D2B4F06F",1)</f>
        <v>=DISPIMG("ID_447A43A71C05467DBE24BBF8D2B4F06F",1)</v>
      </c>
      <c r="G2" s="22" t="s">
        <v>7</v>
      </c>
      <c r="I2" s="26" t="s">
        <v>8</v>
      </c>
    </row>
    <row r="3" s="22" customFormat="1" ht="120" customHeight="1" spans="1:9">
      <c r="A3" s="20" t="s">
        <v>9</v>
      </c>
      <c r="B3" s="21" t="s">
        <v>6</v>
      </c>
      <c r="D3" s="22" t="str">
        <f>_xlfn.DISPIMG("ID_4ABF959D78A645788ACED660E20B036A",1)</f>
        <v>=DISPIMG("ID_4ABF959D78A645788ACED660E20B036A",1)</v>
      </c>
      <c r="E3" s="22" t="s">
        <v>10</v>
      </c>
      <c r="F3" s="22" t="str">
        <f>_xlfn.DISPIMG("ID_C7F917CEDBAF4C9CA229EDF1EE905C03",1)</f>
        <v>=DISPIMG("ID_C7F917CEDBAF4C9CA229EDF1EE905C03",1)</v>
      </c>
      <c r="G3" s="22" t="s">
        <v>7</v>
      </c>
      <c r="I3" s="26" t="s">
        <v>11</v>
      </c>
    </row>
    <row r="4" s="22" customFormat="1" ht="120" customHeight="1" spans="1:9">
      <c r="A4" s="20" t="s">
        <v>12</v>
      </c>
      <c r="B4" s="21" t="s">
        <v>6</v>
      </c>
      <c r="D4" s="22" t="str">
        <f>_xlfn.DISPIMG("ID_D1B35AFE9DBC42338F877165CB37C560",1)</f>
        <v>=DISPIMG("ID_D1B35AFE9DBC42338F877165CB37C560",1)</v>
      </c>
      <c r="E4" s="22" t="s">
        <v>7</v>
      </c>
      <c r="F4" s="22" t="str">
        <f>_xlfn.DISPIMG("ID_5A6C49FCC4E949248A24EB1A1001FCDF",1)</f>
        <v>=DISPIMG("ID_5A6C49FCC4E949248A24EB1A1001FCDF",1)</v>
      </c>
      <c r="G4" s="22" t="s">
        <v>7</v>
      </c>
      <c r="I4" s="26" t="s">
        <v>13</v>
      </c>
    </row>
    <row r="5" s="22" customFormat="1" ht="120" customHeight="1" spans="1:9">
      <c r="A5" s="20" t="s">
        <v>14</v>
      </c>
      <c r="B5" s="21" t="s">
        <v>6</v>
      </c>
      <c r="D5" s="22" t="str">
        <f>_xlfn.DISPIMG("ID_3A7F3BCE4DAD46A29877EEA15360FA09",1)</f>
        <v>=DISPIMG("ID_3A7F3BCE4DAD46A29877EEA15360FA09",1)</v>
      </c>
      <c r="E5" s="22" t="s">
        <v>10</v>
      </c>
      <c r="F5" s="22" t="str">
        <f>_xlfn.DISPIMG("ID_66857CB2FE524345B3BF4EB37DBC393E",1)</f>
        <v>=DISPIMG("ID_66857CB2FE524345B3BF4EB37DBC393E",1)</v>
      </c>
      <c r="G5" s="22" t="s">
        <v>15</v>
      </c>
      <c r="I5" s="26" t="s">
        <v>16</v>
      </c>
    </row>
    <row r="6" s="22" customFormat="1" ht="120" customHeight="1" spans="1:9">
      <c r="A6" s="20" t="s">
        <v>17</v>
      </c>
      <c r="B6" s="21" t="s">
        <v>6</v>
      </c>
      <c r="D6" s="22" t="str">
        <f>_xlfn.DISPIMG("ID_4CF78198551B4CB9820AF1431F765537",1)</f>
        <v>=DISPIMG("ID_4CF78198551B4CB9820AF1431F765537",1)</v>
      </c>
      <c r="E6" s="22" t="s">
        <v>7</v>
      </c>
      <c r="F6" s="22" t="str">
        <f>_xlfn.DISPIMG("ID_C842B73521044A3D85A92B9267746083",1)</f>
        <v>=DISPIMG("ID_C842B73521044A3D85A92B9267746083",1)</v>
      </c>
      <c r="G6" s="22" t="s">
        <v>7</v>
      </c>
      <c r="I6" s="29" t="s">
        <v>18</v>
      </c>
    </row>
    <row r="7" s="22" customFormat="1" ht="120" customHeight="1" spans="1:9">
      <c r="A7" s="20" t="s">
        <v>19</v>
      </c>
      <c r="B7" s="21" t="s">
        <v>6</v>
      </c>
      <c r="D7" s="22" t="str">
        <f>_xlfn.DISPIMG("ID_8523B1A9533E434BA8DF79366BAAAA12",1)</f>
        <v>=DISPIMG("ID_8523B1A9533E434BA8DF79366BAAAA12",1)</v>
      </c>
      <c r="E7" s="22" t="s">
        <v>7</v>
      </c>
      <c r="F7" s="22" t="str">
        <f>_xlfn.DISPIMG("ID_E66B33BDB1C84D62A94F49087D122C98",1)</f>
        <v>=DISPIMG("ID_E66B33BDB1C84D62A94F49087D122C98",1)</v>
      </c>
      <c r="G7" s="22" t="s">
        <v>7</v>
      </c>
      <c r="I7" s="29" t="s">
        <v>20</v>
      </c>
    </row>
    <row r="8" s="22" customFormat="1" ht="120" customHeight="1" spans="1:9">
      <c r="A8" s="20" t="s">
        <v>21</v>
      </c>
      <c r="B8" s="21" t="s">
        <v>6</v>
      </c>
      <c r="D8" s="22" t="str">
        <f>_xlfn.DISPIMG("ID_E33EEA8846484F11A59FACB717584C09",1)</f>
        <v>=DISPIMG("ID_E33EEA8846484F11A59FACB717584C09",1)</v>
      </c>
      <c r="E8" s="22" t="s">
        <v>7</v>
      </c>
      <c r="F8" s="22" t="str">
        <f>_xlfn.DISPIMG("ID_5F75DB807ECB4F9FBC865317A4948E4D",1)</f>
        <v>=DISPIMG("ID_5F75DB807ECB4F9FBC865317A4948E4D",1)</v>
      </c>
      <c r="G8" s="22" t="s">
        <v>7</v>
      </c>
      <c r="I8" s="29" t="s">
        <v>22</v>
      </c>
    </row>
    <row r="9" s="22" customFormat="1" ht="120" customHeight="1" spans="1:9">
      <c r="A9" s="20" t="s">
        <v>23</v>
      </c>
      <c r="B9" s="21" t="s">
        <v>6</v>
      </c>
      <c r="D9" s="22" t="str">
        <f>_xlfn.DISPIMG("ID_0C7A0C0116BD4B31A6316126C4C72B80",1)</f>
        <v>=DISPIMG("ID_0C7A0C0116BD4B31A6316126C4C72B80",1)</v>
      </c>
      <c r="E9" s="22" t="s">
        <v>7</v>
      </c>
      <c r="F9" s="22" t="str">
        <f>_xlfn.DISPIMG("ID_2227CF0CB8234C1E91D74AB9E0650C02",1)</f>
        <v>=DISPIMG("ID_2227CF0CB8234C1E91D74AB9E0650C02",1)</v>
      </c>
      <c r="G9" s="22" t="s">
        <v>7</v>
      </c>
      <c r="I9" s="29" t="s">
        <v>24</v>
      </c>
    </row>
    <row r="10" s="22" customFormat="1" ht="120" customHeight="1" spans="1:9">
      <c r="A10" s="20" t="s">
        <v>25</v>
      </c>
      <c r="B10" s="21" t="s">
        <v>6</v>
      </c>
      <c r="D10" s="22" t="str">
        <f>_xlfn.DISPIMG("ID_A34EE29F5BD24B70AC2DF589D79412F7",1)</f>
        <v>=DISPIMG("ID_A34EE29F5BD24B70AC2DF589D79412F7",1)</v>
      </c>
      <c r="E10" s="22" t="s">
        <v>10</v>
      </c>
      <c r="F10" s="22" t="str">
        <f>_xlfn.DISPIMG("ID_3A8CA5E1B36149B8B1FE27F414F3F2FC",1)</f>
        <v>=DISPIMG("ID_3A8CA5E1B36149B8B1FE27F414F3F2FC",1)</v>
      </c>
      <c r="G10" s="22" t="s">
        <v>7</v>
      </c>
      <c r="I10" s="29" t="s">
        <v>26</v>
      </c>
    </row>
    <row r="11" s="22" customFormat="1" ht="120" customHeight="1" spans="1:9">
      <c r="A11" s="20" t="s">
        <v>27</v>
      </c>
      <c r="B11" s="21" t="s">
        <v>6</v>
      </c>
      <c r="D11" s="22" t="str">
        <f>_xlfn.DISPIMG("ID_E5D0B3E8C1BF4F3FA4CDDD365418D268",1)</f>
        <v>=DISPIMG("ID_E5D0B3E8C1BF4F3FA4CDDD365418D268",1)</v>
      </c>
      <c r="E11" s="22" t="s">
        <v>7</v>
      </c>
      <c r="F11" s="22" t="str">
        <f>_xlfn.DISPIMG("ID_1571E962C76644CFAD492FCF20E95F23",1)</f>
        <v>=DISPIMG("ID_1571E962C76644CFAD492FCF20E95F23",1)</v>
      </c>
      <c r="G11" s="22" t="s">
        <v>7</v>
      </c>
      <c r="I11" s="29" t="s">
        <v>28</v>
      </c>
    </row>
    <row r="12" s="22" customFormat="1" ht="120" customHeight="1" spans="1:9">
      <c r="A12" s="20" t="s">
        <v>29</v>
      </c>
      <c r="B12" s="21" t="s">
        <v>6</v>
      </c>
      <c r="D12" s="22" t="str">
        <f>_xlfn.DISPIMG("ID_489D0A2632914FB5B173CF45DD7D19E6",1)</f>
        <v>=DISPIMG("ID_489D0A2632914FB5B173CF45DD7D19E6",1)</v>
      </c>
      <c r="E12" s="22" t="s">
        <v>30</v>
      </c>
      <c r="F12" s="22" t="str">
        <f>_xlfn.DISPIMG("ID_D73487DD8B3B46D7AB2CD6CDC260C92C",1)</f>
        <v>=DISPIMG("ID_D73487DD8B3B46D7AB2CD6CDC260C92C",1)</v>
      </c>
      <c r="G12" s="22" t="s">
        <v>31</v>
      </c>
      <c r="I12" s="29" t="s">
        <v>32</v>
      </c>
    </row>
    <row r="13" s="22" customFormat="1" ht="120" customHeight="1" spans="1:9">
      <c r="A13" s="20" t="s">
        <v>33</v>
      </c>
      <c r="B13" s="21" t="s">
        <v>6</v>
      </c>
      <c r="D13" s="22" t="str">
        <f>_xlfn.DISPIMG("ID_E126DA3F7C194FC8A0A51F3977C57080",1)</f>
        <v>=DISPIMG("ID_E126DA3F7C194FC8A0A51F3977C57080",1)</v>
      </c>
      <c r="E13" s="22" t="s">
        <v>7</v>
      </c>
      <c r="F13" s="22" t="str">
        <f>_xlfn.DISPIMG("ID_9901F5ADFFD24B71ACB41022C88790AE",1)</f>
        <v>=DISPIMG("ID_9901F5ADFFD24B71ACB41022C88790AE",1)</v>
      </c>
      <c r="G13" s="22" t="s">
        <v>7</v>
      </c>
      <c r="I13" s="29" t="s">
        <v>34</v>
      </c>
    </row>
    <row r="14" s="22" customFormat="1" ht="120" customHeight="1" spans="1:9">
      <c r="A14" s="20" t="s">
        <v>35</v>
      </c>
      <c r="B14" s="21" t="s">
        <v>6</v>
      </c>
      <c r="D14" s="22" t="str">
        <f>_xlfn.DISPIMG("ID_35EF514486A4404BBDBF24C7B513ECDB",1)</f>
        <v>=DISPIMG("ID_35EF514486A4404BBDBF24C7B513ECDB",1)</v>
      </c>
      <c r="E14" s="22" t="s">
        <v>7</v>
      </c>
      <c r="F14" s="22" t="str">
        <f>_xlfn.DISPIMG("ID_A8741FB8917541A0A73E4A9B2CB089DD",1)</f>
        <v>=DISPIMG("ID_A8741FB8917541A0A73E4A9B2CB089DD",1)</v>
      </c>
      <c r="G14" s="22" t="s">
        <v>7</v>
      </c>
      <c r="I14" s="29" t="s">
        <v>36</v>
      </c>
    </row>
    <row r="15" s="22" customFormat="1" ht="120" customHeight="1" spans="1:9">
      <c r="A15" s="20" t="s">
        <v>37</v>
      </c>
      <c r="B15" s="21" t="s">
        <v>6</v>
      </c>
      <c r="D15" s="22" t="str">
        <f>_xlfn.DISPIMG("ID_0FA7B1A345344748BDEB6522067E3FF1",1)</f>
        <v>=DISPIMG("ID_0FA7B1A345344748BDEB6522067E3FF1",1)</v>
      </c>
      <c r="E15" s="22" t="s">
        <v>10</v>
      </c>
      <c r="F15" s="22" t="str">
        <f>_xlfn.DISPIMG("ID_E3F3C926FAA24E19AE5A5C1776810BE6",1)</f>
        <v>=DISPIMG("ID_E3F3C926FAA24E19AE5A5C1776810BE6",1)</v>
      </c>
      <c r="G15" s="22" t="s">
        <v>7</v>
      </c>
      <c r="I15" s="29" t="s">
        <v>38</v>
      </c>
    </row>
    <row r="16" s="22" customFormat="1" ht="120" customHeight="1" spans="1:9">
      <c r="A16" s="20" t="s">
        <v>39</v>
      </c>
      <c r="B16" s="21" t="s">
        <v>6</v>
      </c>
      <c r="D16" s="22" t="str">
        <f>_xlfn.DISPIMG("ID_E63185A7F715419A9B80CCFAFCFD0B35",1)</f>
        <v>=DISPIMG("ID_E63185A7F715419A9B80CCFAFCFD0B35",1)</v>
      </c>
      <c r="E16" s="22" t="s">
        <v>10</v>
      </c>
      <c r="F16" s="22" t="str">
        <f>_xlfn.DISPIMG("ID_EB2A80570C5247389C0FE6A0E2FC071C",1)</f>
        <v>=DISPIMG("ID_EB2A80570C5247389C0FE6A0E2FC071C",1)</v>
      </c>
      <c r="G16" s="22" t="s">
        <v>7</v>
      </c>
      <c r="I16" s="29" t="s">
        <v>40</v>
      </c>
    </row>
    <row r="17" s="22" customFormat="1" ht="120" customHeight="1" spans="1:9">
      <c r="A17" s="20" t="s">
        <v>41</v>
      </c>
      <c r="B17" s="21" t="s">
        <v>6</v>
      </c>
      <c r="D17" s="22" t="str">
        <f>_xlfn.DISPIMG("ID_A57B4B70F3614BAF92AA88FC0581D2FD",1)</f>
        <v>=DISPIMG("ID_A57B4B70F3614BAF92AA88FC0581D2FD",1)</v>
      </c>
      <c r="E17" s="22" t="s">
        <v>7</v>
      </c>
      <c r="F17" s="22" t="str">
        <f>_xlfn.DISPIMG("ID_0B5208A66DAA4B5C80DE57012904D3A7",1)</f>
        <v>=DISPIMG("ID_0B5208A66DAA4B5C80DE57012904D3A7",1)</v>
      </c>
      <c r="G17" s="22" t="s">
        <v>7</v>
      </c>
      <c r="I17" s="29" t="s">
        <v>42</v>
      </c>
    </row>
    <row r="18" s="22" customFormat="1" ht="120" customHeight="1" spans="1:9">
      <c r="A18" s="20" t="s">
        <v>43</v>
      </c>
      <c r="B18" s="21" t="s">
        <v>6</v>
      </c>
      <c r="D18" s="22" t="str">
        <f>_xlfn.DISPIMG("ID_A27E624561F34111ADE8FBD45C03AB73",1)</f>
        <v>=DISPIMG("ID_A27E624561F34111ADE8FBD45C03AB73",1)</v>
      </c>
      <c r="E18" s="22" t="s">
        <v>7</v>
      </c>
      <c r="F18" s="22" t="str">
        <f>_xlfn.DISPIMG("ID_A95435D62F1343649C6F9CCB3AA324FE",1)</f>
        <v>=DISPIMG("ID_A95435D62F1343649C6F9CCB3AA324FE",1)</v>
      </c>
      <c r="G18" s="22" t="s">
        <v>7</v>
      </c>
      <c r="I18" s="29" t="s">
        <v>44</v>
      </c>
    </row>
    <row r="19" s="22" customFormat="1" ht="120" customHeight="1" spans="1:9">
      <c r="A19" s="20" t="s">
        <v>45</v>
      </c>
      <c r="B19" s="21" t="s">
        <v>6</v>
      </c>
      <c r="D19" s="22" t="str">
        <f>_xlfn.DISPIMG("ID_60F2E86FF9554276985DF5AB5FF63AE9",1)</f>
        <v>=DISPIMG("ID_60F2E86FF9554276985DF5AB5FF63AE9",1)</v>
      </c>
      <c r="E19" s="22" t="s">
        <v>10</v>
      </c>
      <c r="F19" s="22" t="str">
        <f>_xlfn.DISPIMG("ID_2824561554114601955DCF5BDAAE1682",1)</f>
        <v>=DISPIMG("ID_2824561554114601955DCF5BDAAE1682",1)</v>
      </c>
      <c r="G19" s="22" t="s">
        <v>7</v>
      </c>
      <c r="I19" s="29" t="s">
        <v>46</v>
      </c>
    </row>
    <row r="20" s="22" customFormat="1" ht="120" customHeight="1" spans="1:9">
      <c r="A20" s="20" t="s">
        <v>47</v>
      </c>
      <c r="B20" s="21" t="s">
        <v>6</v>
      </c>
      <c r="D20" s="22" t="str">
        <f>_xlfn.DISPIMG("ID_DF686553ABA24CF2B030FD9721BEFA52",1)</f>
        <v>=DISPIMG("ID_DF686553ABA24CF2B030FD9721BEFA52",1)</v>
      </c>
      <c r="E20" s="22" t="s">
        <v>7</v>
      </c>
      <c r="F20" s="22" t="str">
        <f>_xlfn.DISPIMG("ID_23FF2CCB0F2F44FDA36712F7BBD2261B",1)</f>
        <v>=DISPIMG("ID_23FF2CCB0F2F44FDA36712F7BBD2261B",1)</v>
      </c>
      <c r="G20" s="22" t="s">
        <v>7</v>
      </c>
      <c r="I20" s="29" t="s">
        <v>48</v>
      </c>
    </row>
    <row r="21" s="22" customFormat="1" ht="120" customHeight="1" spans="1:9">
      <c r="A21" s="20" t="s">
        <v>49</v>
      </c>
      <c r="B21" s="21" t="s">
        <v>6</v>
      </c>
      <c r="D21" s="22" t="str">
        <f>_xlfn.DISPIMG("ID_9AA1F5B17AD54731B8FC6526495D3F67",1)</f>
        <v>=DISPIMG("ID_9AA1F5B17AD54731B8FC6526495D3F67",1)</v>
      </c>
      <c r="E21" s="22" t="s">
        <v>50</v>
      </c>
      <c r="F21" s="22" t="str">
        <f>_xlfn.DISPIMG("ID_30F327B935D8422BA77CFC9B3A247D46",1)</f>
        <v>=DISPIMG("ID_30F327B935D8422BA77CFC9B3A247D46",1)</v>
      </c>
      <c r="G21" s="22" t="s">
        <v>31</v>
      </c>
      <c r="I21" s="29" t="s">
        <v>51</v>
      </c>
    </row>
    <row r="22" s="22" customFormat="1" ht="120" customHeight="1" spans="1:9">
      <c r="A22" s="20" t="s">
        <v>52</v>
      </c>
      <c r="B22" s="21" t="s">
        <v>6</v>
      </c>
      <c r="D22" s="22" t="str">
        <f>_xlfn.DISPIMG("ID_70DF6928A17A447692B0C94B9E2AEEC8",1)</f>
        <v>=DISPIMG("ID_70DF6928A17A447692B0C94B9E2AEEC8",1)</v>
      </c>
      <c r="E22" s="22" t="s">
        <v>10</v>
      </c>
      <c r="F22" s="22" t="str">
        <f>_xlfn.DISPIMG("ID_88B7A738E623486DA2C7A26294681048",1)</f>
        <v>=DISPIMG("ID_88B7A738E623486DA2C7A26294681048",1)</v>
      </c>
      <c r="G22" s="22" t="s">
        <v>7</v>
      </c>
      <c r="I22" s="29" t="s">
        <v>53</v>
      </c>
    </row>
    <row r="23" s="22" customFormat="1" ht="120" customHeight="1" spans="1:9">
      <c r="A23" s="20" t="s">
        <v>54</v>
      </c>
      <c r="B23" s="21" t="s">
        <v>6</v>
      </c>
      <c r="D23" s="22" t="str">
        <f>_xlfn.DISPIMG("ID_FE184E628E4F4A148B4072950CCD84C0",1)</f>
        <v>=DISPIMG("ID_FE184E628E4F4A148B4072950CCD84C0",1)</v>
      </c>
      <c r="E23" s="22" t="s">
        <v>10</v>
      </c>
      <c r="F23" s="22" t="str">
        <f>_xlfn.DISPIMG("ID_35DAE197F23A4FC28426E740B8005031",1)</f>
        <v>=DISPIMG("ID_35DAE197F23A4FC28426E740B8005031",1)</v>
      </c>
      <c r="G23" s="22" t="s">
        <v>55</v>
      </c>
      <c r="I23" s="29" t="s">
        <v>56</v>
      </c>
    </row>
    <row r="24" s="22" customFormat="1" ht="120" customHeight="1" spans="1:9">
      <c r="A24" s="20" t="s">
        <v>57</v>
      </c>
      <c r="B24" s="21" t="s">
        <v>6</v>
      </c>
      <c r="D24" s="22" t="str">
        <f>_xlfn.DISPIMG("ID_97453B63C70B47909E766B0B0976F346",1)</f>
        <v>=DISPIMG("ID_97453B63C70B47909E766B0B0976F346",1)</v>
      </c>
      <c r="E24" s="22" t="s">
        <v>7</v>
      </c>
      <c r="F24" s="22" t="str">
        <f>_xlfn.DISPIMG("ID_A5BA933913CA417CA4FFDA7A11C325AB",1)</f>
        <v>=DISPIMG("ID_A5BA933913CA417CA4FFDA7A11C325AB",1)</v>
      </c>
      <c r="G24" s="22" t="s">
        <v>7</v>
      </c>
      <c r="I24" s="29" t="s">
        <v>58</v>
      </c>
    </row>
    <row r="25" s="22" customFormat="1" ht="120" customHeight="1" spans="1:9">
      <c r="A25" s="20" t="s">
        <v>59</v>
      </c>
      <c r="B25" s="21" t="s">
        <v>6</v>
      </c>
      <c r="D25" s="22" t="str">
        <f>_xlfn.DISPIMG("ID_C9C02C67CBA245CC8BC04FD5831FFFE4",1)</f>
        <v>=DISPIMG("ID_C9C02C67CBA245CC8BC04FD5831FFFE4",1)</v>
      </c>
      <c r="E25" s="22" t="s">
        <v>10</v>
      </c>
      <c r="F25" s="22" t="str">
        <f>_xlfn.DISPIMG("ID_2284DA84F544484A87C057F235C95975",1)</f>
        <v>=DISPIMG("ID_2284DA84F544484A87C057F235C95975",1)</v>
      </c>
      <c r="G25" s="22" t="s">
        <v>7</v>
      </c>
      <c r="I25" s="29" t="s">
        <v>60</v>
      </c>
    </row>
    <row r="26" s="22" customFormat="1" ht="120" customHeight="1" spans="1:9">
      <c r="A26" s="20" t="s">
        <v>61</v>
      </c>
      <c r="B26" s="21" t="s">
        <v>6</v>
      </c>
      <c r="D26" s="22" t="str">
        <f>_xlfn.DISPIMG("ID_086B8A166DA5470F8121B8A431B49755",1)</f>
        <v>=DISPIMG("ID_086B8A166DA5470F8121B8A431B49755",1)</v>
      </c>
      <c r="E26" s="22" t="s">
        <v>10</v>
      </c>
      <c r="F26" s="22" t="str">
        <f>_xlfn.DISPIMG("ID_156A7FF0B8A24986ABD2E2EB03F49DE8",1)</f>
        <v>=DISPIMG("ID_156A7FF0B8A24986ABD2E2EB03F49DE8",1)</v>
      </c>
      <c r="G26" s="22" t="s">
        <v>7</v>
      </c>
      <c r="I26" s="29" t="s">
        <v>62</v>
      </c>
    </row>
    <row r="27" s="22" customFormat="1" ht="120" customHeight="1" spans="1:9">
      <c r="A27" s="20" t="s">
        <v>63</v>
      </c>
      <c r="B27" s="21" t="s">
        <v>6</v>
      </c>
      <c r="D27" s="22" t="str">
        <f>_xlfn.DISPIMG("ID_1632CA3A84B84267B5D15ADD491EA4BF",1)</f>
        <v>=DISPIMG("ID_1632CA3A84B84267B5D15ADD491EA4BF",1)</v>
      </c>
      <c r="E27" s="22" t="s">
        <v>10</v>
      </c>
      <c r="F27" s="22" t="str">
        <f>_xlfn.DISPIMG("ID_5BA062F5E85D4F5691E5C5B650AA767B",1)</f>
        <v>=DISPIMG("ID_5BA062F5E85D4F5691E5C5B650AA767B",1)</v>
      </c>
      <c r="G27" s="22" t="s">
        <v>7</v>
      </c>
      <c r="I27" s="29" t="s">
        <v>64</v>
      </c>
    </row>
    <row r="28" s="22" customFormat="1" ht="120" customHeight="1" spans="1:9">
      <c r="A28" s="20" t="s">
        <v>65</v>
      </c>
      <c r="B28" s="21" t="s">
        <v>6</v>
      </c>
      <c r="D28" s="22" t="str">
        <f>_xlfn.DISPIMG("ID_F9A674C1A1B143AB8666809F758E850A",1)</f>
        <v>=DISPIMG("ID_F9A674C1A1B143AB8666809F758E850A",1)</v>
      </c>
      <c r="E28" s="22" t="s">
        <v>7</v>
      </c>
      <c r="F28" s="22" t="str">
        <f>_xlfn.DISPIMG("ID_5F0E9372C2594BCBB65B73F84A1DFE61",1)</f>
        <v>=DISPIMG("ID_5F0E9372C2594BCBB65B73F84A1DFE61",1)</v>
      </c>
      <c r="G28" s="22" t="s">
        <v>7</v>
      </c>
      <c r="I28" s="29" t="s">
        <v>66</v>
      </c>
    </row>
    <row r="29" s="22" customFormat="1" ht="120" customHeight="1" spans="1:9">
      <c r="A29" s="20" t="s">
        <v>67</v>
      </c>
      <c r="B29" s="21" t="s">
        <v>6</v>
      </c>
      <c r="D29" s="22" t="str">
        <f>_xlfn.DISPIMG("ID_288A2FDE88E24E7F8FAE3EF6458EC2B3",1)</f>
        <v>=DISPIMG("ID_288A2FDE88E24E7F8FAE3EF6458EC2B3",1)</v>
      </c>
      <c r="E29" s="22" t="s">
        <v>7</v>
      </c>
      <c r="F29" s="22" t="str">
        <f>_xlfn.DISPIMG("ID_3C96299CE59C424696BC3424E3949E13",1)</f>
        <v>=DISPIMG("ID_3C96299CE59C424696BC3424E3949E13",1)</v>
      </c>
      <c r="G29" s="22" t="s">
        <v>7</v>
      </c>
      <c r="I29" s="29" t="s">
        <v>68</v>
      </c>
    </row>
    <row r="30" s="22" customFormat="1" ht="120" customHeight="1" spans="1:9">
      <c r="A30" s="20" t="s">
        <v>69</v>
      </c>
      <c r="B30" s="21" t="s">
        <v>6</v>
      </c>
      <c r="D30" s="22" t="str">
        <f>_xlfn.DISPIMG("ID_EB310BF59FC24AC7BC95A8F4ECAC1B56",1)</f>
        <v>=DISPIMG("ID_EB310BF59FC24AC7BC95A8F4ECAC1B56",1)</v>
      </c>
      <c r="E30" s="22" t="s">
        <v>10</v>
      </c>
      <c r="F30" s="22" t="str">
        <f>_xlfn.DISPIMG("ID_E2E549AD935B46C1A45B6600C5F762E8",1)</f>
        <v>=DISPIMG("ID_E2E549AD935B46C1A45B6600C5F762E8",1)</v>
      </c>
      <c r="G30" s="22" t="s">
        <v>7</v>
      </c>
      <c r="I30" s="29" t="s">
        <v>70</v>
      </c>
    </row>
    <row r="31" s="22" customFormat="1" ht="120" customHeight="1" spans="1:9">
      <c r="A31" s="20" t="s">
        <v>71</v>
      </c>
      <c r="B31" s="21" t="s">
        <v>6</v>
      </c>
      <c r="D31" s="22" t="str">
        <f>_xlfn.DISPIMG("ID_D12FD177A23A40279F994A95084ECD5E",1)</f>
        <v>=DISPIMG("ID_D12FD177A23A40279F994A95084ECD5E",1)</v>
      </c>
      <c r="E31" s="22" t="s">
        <v>7</v>
      </c>
      <c r="F31" s="22" t="str">
        <f>_xlfn.DISPIMG("ID_10A210AE4C374CEFBDCA58A9A741D2FF",1)</f>
        <v>=DISPIMG("ID_10A210AE4C374CEFBDCA58A9A741D2FF",1)</v>
      </c>
      <c r="G31" s="22" t="s">
        <v>7</v>
      </c>
      <c r="I31" s="29" t="s">
        <v>72</v>
      </c>
    </row>
    <row r="32" s="22" customFormat="1" ht="120" customHeight="1" spans="1:9">
      <c r="A32" s="20" t="s">
        <v>73</v>
      </c>
      <c r="B32" s="21" t="s">
        <v>74</v>
      </c>
      <c r="D32" s="22" t="str">
        <f>_xlfn.DISPIMG("ID_0692CEA8958F428794D4505E42B20EB0",1)</f>
        <v>=DISPIMG("ID_0692CEA8958F428794D4505E42B20EB0",1)</v>
      </c>
      <c r="E32" s="22" t="s">
        <v>7</v>
      </c>
      <c r="F32" s="22" t="str">
        <f>_xlfn.DISPIMG("ID_B22F9DEC84914CD696619A327EA45818",1)</f>
        <v>=DISPIMG("ID_B22F9DEC84914CD696619A327EA45818",1)</v>
      </c>
      <c r="G32" s="22" t="s">
        <v>7</v>
      </c>
      <c r="I32" s="29" t="s">
        <v>75</v>
      </c>
    </row>
    <row r="33" s="22" customFormat="1" ht="120" customHeight="1" spans="1:9">
      <c r="A33" s="20" t="s">
        <v>76</v>
      </c>
      <c r="B33" s="21" t="s">
        <v>74</v>
      </c>
      <c r="D33" s="22" t="str">
        <f>_xlfn.DISPIMG("ID_7D90813A04E840F098C3820A698704CA",1)</f>
        <v>=DISPIMG("ID_7D90813A04E840F098C3820A698704CA",1)</v>
      </c>
      <c r="E33" s="22" t="s">
        <v>50</v>
      </c>
      <c r="F33" s="22" t="str">
        <f>_xlfn.DISPIMG("ID_2F20B1C1FF0F4BB5840188231F2B847D",1)</f>
        <v>=DISPIMG("ID_2F20B1C1FF0F4BB5840188231F2B847D",1)</v>
      </c>
      <c r="G33" s="22" t="s">
        <v>31</v>
      </c>
      <c r="I33" s="29" t="s">
        <v>77</v>
      </c>
    </row>
    <row r="34" s="22" customFormat="1" ht="120" customHeight="1" spans="1:9">
      <c r="A34" s="20" t="s">
        <v>78</v>
      </c>
      <c r="B34" s="21" t="s">
        <v>74</v>
      </c>
      <c r="D34" s="22" t="str">
        <f>_xlfn.DISPIMG("ID_5F4B3F031E4842B8BAE552B5F8F3C11D",1)</f>
        <v>=DISPIMG("ID_5F4B3F031E4842B8BAE552B5F8F3C11D",1)</v>
      </c>
      <c r="E34" s="22" t="s">
        <v>30</v>
      </c>
      <c r="F34" s="22" t="str">
        <f>_xlfn.DISPIMG("ID_43459FCF09394210AD7C7BF3C5AE4CF3",1)</f>
        <v>=DISPIMG("ID_43459FCF09394210AD7C7BF3C5AE4CF3",1)</v>
      </c>
      <c r="G34" s="22" t="s">
        <v>31</v>
      </c>
      <c r="I34" s="29" t="s">
        <v>79</v>
      </c>
    </row>
    <row r="35" s="22" customFormat="1" ht="120" customHeight="1" spans="1:9">
      <c r="A35" s="20" t="s">
        <v>80</v>
      </c>
      <c r="B35" s="21" t="s">
        <v>74</v>
      </c>
      <c r="D35" s="22" t="str">
        <f>_xlfn.DISPIMG("ID_C19266C52F684853B621350FA8B85865",1)</f>
        <v>=DISPIMG("ID_C19266C52F684853B621350FA8B85865",1)</v>
      </c>
      <c r="E35" s="22" t="s">
        <v>10</v>
      </c>
      <c r="F35" s="22" t="str">
        <f>_xlfn.DISPIMG("ID_411C28E57FFD427D8A49821D704A0D61",1)</f>
        <v>=DISPIMG("ID_411C28E57FFD427D8A49821D704A0D61",1)</v>
      </c>
      <c r="G35" s="22" t="s">
        <v>31</v>
      </c>
      <c r="I35" s="29" t="s">
        <v>81</v>
      </c>
    </row>
    <row r="36" s="22" customFormat="1" ht="120" customHeight="1" spans="1:9">
      <c r="A36" s="20" t="s">
        <v>82</v>
      </c>
      <c r="B36" s="21" t="s">
        <v>74</v>
      </c>
      <c r="D36" s="22" t="str">
        <f>_xlfn.DISPIMG("ID_CFDC54B79E7E4214B8D6EF1833082D8E",1)</f>
        <v>=DISPIMG("ID_CFDC54B79E7E4214B8D6EF1833082D8E",1)</v>
      </c>
      <c r="E36" s="22" t="s">
        <v>30</v>
      </c>
      <c r="F36" s="22" t="str">
        <f>_xlfn.DISPIMG("ID_8FACCF7499024D01AFDB272FBE4A639E",1)</f>
        <v>=DISPIMG("ID_8FACCF7499024D01AFDB272FBE4A639E",1)</v>
      </c>
      <c r="G36" s="22" t="s">
        <v>31</v>
      </c>
      <c r="I36" s="29" t="s">
        <v>83</v>
      </c>
    </row>
    <row r="37" s="22" customFormat="1" ht="120" customHeight="1" spans="1:9">
      <c r="A37" s="20" t="s">
        <v>84</v>
      </c>
      <c r="B37" s="21" t="s">
        <v>74</v>
      </c>
      <c r="D37" s="22" t="str">
        <f>_xlfn.DISPIMG("ID_230C3ED9DDC3425D87B8B37BA3894031",1)</f>
        <v>=DISPIMG("ID_230C3ED9DDC3425D87B8B37BA3894031",1)</v>
      </c>
      <c r="E37" s="22" t="s">
        <v>10</v>
      </c>
      <c r="F37" s="22" t="str">
        <f>_xlfn.DISPIMG("ID_0E5816A7B3F843BCB3F64D83E6E85ED5",1)</f>
        <v>=DISPIMG("ID_0E5816A7B3F843BCB3F64D83E6E85ED5",1)</v>
      </c>
      <c r="G37" s="22" t="s">
        <v>85</v>
      </c>
      <c r="I37" s="29" t="s">
        <v>86</v>
      </c>
    </row>
    <row r="38" s="22" customFormat="1" ht="120" customHeight="1" spans="1:9">
      <c r="A38" s="20" t="s">
        <v>87</v>
      </c>
      <c r="B38" s="21" t="s">
        <v>74</v>
      </c>
      <c r="D38" s="22" t="str">
        <f>_xlfn.DISPIMG("ID_257EB3B1540C4AD496C4857F91A189DA",1)</f>
        <v>=DISPIMG("ID_257EB3B1540C4AD496C4857F91A189DA",1)</v>
      </c>
      <c r="E38" s="22" t="s">
        <v>7</v>
      </c>
      <c r="F38" s="22" t="str">
        <f>_xlfn.DISPIMG("ID_A5615B2A39774F89A3ED58D9FE0DB98F",1)</f>
        <v>=DISPIMG("ID_A5615B2A39774F89A3ED58D9FE0DB98F",1)</v>
      </c>
      <c r="G38" s="22" t="s">
        <v>7</v>
      </c>
      <c r="I38" s="29" t="s">
        <v>88</v>
      </c>
    </row>
    <row r="39" s="22" customFormat="1" ht="120" customHeight="1" spans="1:9">
      <c r="A39" s="20" t="s">
        <v>89</v>
      </c>
      <c r="B39" s="21" t="s">
        <v>74</v>
      </c>
      <c r="D39" s="22" t="str">
        <f>_xlfn.DISPIMG("ID_2A1EB504E5454F78BFC96F6DF2B8FF03",1)</f>
        <v>=DISPIMG("ID_2A1EB504E5454F78BFC96F6DF2B8FF03",1)</v>
      </c>
      <c r="E39" s="22" t="s">
        <v>7</v>
      </c>
      <c r="F39" s="22" t="str">
        <f>_xlfn.DISPIMG("ID_404C1B5CFCFB40E6967BF78C09F2DD8D",1)</f>
        <v>=DISPIMG("ID_404C1B5CFCFB40E6967BF78C09F2DD8D",1)</v>
      </c>
      <c r="G39" s="22" t="s">
        <v>7</v>
      </c>
      <c r="I39" s="29" t="s">
        <v>90</v>
      </c>
    </row>
    <row r="40" s="22" customFormat="1" ht="120" customHeight="1" spans="1:9">
      <c r="A40" s="20" t="s">
        <v>91</v>
      </c>
      <c r="B40" s="21" t="s">
        <v>74</v>
      </c>
      <c r="D40" s="22" t="str">
        <f>_xlfn.DISPIMG("ID_6CBE9CA379574C8E8E4313181043417F",1)</f>
        <v>=DISPIMG("ID_6CBE9CA379574C8E8E4313181043417F",1)</v>
      </c>
      <c r="E40" s="22" t="s">
        <v>30</v>
      </c>
      <c r="F40" s="22" t="str">
        <f>_xlfn.DISPIMG("ID_A18CAA682CC24D16BCC20A9F834CE245",1)</f>
        <v>=DISPIMG("ID_A18CAA682CC24D16BCC20A9F834CE245",1)</v>
      </c>
      <c r="G40" s="22" t="s">
        <v>31</v>
      </c>
      <c r="I40" s="29" t="s">
        <v>92</v>
      </c>
    </row>
    <row r="41" s="22" customFormat="1" ht="120" customHeight="1" spans="1:9">
      <c r="A41" s="20" t="s">
        <v>93</v>
      </c>
      <c r="B41" s="21" t="s">
        <v>74</v>
      </c>
      <c r="D41" s="22" t="str">
        <f>_xlfn.DISPIMG("ID_BD0FC07DBEF146E899C834E661DC2975",1)</f>
        <v>=DISPIMG("ID_BD0FC07DBEF146E899C834E661DC2975",1)</v>
      </c>
      <c r="E41" s="22" t="s">
        <v>50</v>
      </c>
      <c r="F41" s="22" t="str">
        <f>_xlfn.DISPIMG("ID_4E5E608F90D6428395A232A7C3CD4059",1)</f>
        <v>=DISPIMG("ID_4E5E608F90D6428395A232A7C3CD4059",1)</v>
      </c>
      <c r="G41" s="22" t="s">
        <v>50</v>
      </c>
      <c r="I41" s="29" t="s">
        <v>94</v>
      </c>
    </row>
    <row r="42" s="22" customFormat="1" ht="120" customHeight="1" spans="1:9">
      <c r="A42" s="20" t="s">
        <v>95</v>
      </c>
      <c r="B42" s="21" t="s">
        <v>74</v>
      </c>
      <c r="D42" s="22" t="str">
        <f>_xlfn.DISPIMG("ID_785FC6A96859423B999682A26CB0B70E",1)</f>
        <v>=DISPIMG("ID_785FC6A96859423B999682A26CB0B70E",1)</v>
      </c>
      <c r="E42" s="22" t="s">
        <v>7</v>
      </c>
      <c r="F42" s="22" t="str">
        <f>_xlfn.DISPIMG("ID_7DCB1D6DF9A04215A0F0F2AE34043805",1)</f>
        <v>=DISPIMG("ID_7DCB1D6DF9A04215A0F0F2AE34043805",1)</v>
      </c>
      <c r="G42" s="22" t="s">
        <v>7</v>
      </c>
      <c r="I42" s="29" t="s">
        <v>96</v>
      </c>
    </row>
    <row r="43" s="22" customFormat="1" ht="120" customHeight="1" spans="1:9">
      <c r="A43" s="20" t="s">
        <v>97</v>
      </c>
      <c r="B43" s="21" t="s">
        <v>74</v>
      </c>
      <c r="D43" s="22" t="str">
        <f>_xlfn.DISPIMG("ID_7A48864030F84F519006A86681BDC4A4",1)</f>
        <v>=DISPIMG("ID_7A48864030F84F519006A86681BDC4A4",1)</v>
      </c>
      <c r="E43" s="22" t="s">
        <v>10</v>
      </c>
      <c r="F43" s="22" t="str">
        <f>_xlfn.DISPIMG("ID_DEE9E947A69E4FD88AAD9E6E361B9B1F",1)</f>
        <v>=DISPIMG("ID_DEE9E947A69E4FD88AAD9E6E361B9B1F",1)</v>
      </c>
      <c r="G43" s="22" t="s">
        <v>7</v>
      </c>
      <c r="I43" s="29" t="s">
        <v>98</v>
      </c>
    </row>
    <row r="44" s="22" customFormat="1" ht="120" customHeight="1" spans="1:9">
      <c r="A44" s="20" t="s">
        <v>99</v>
      </c>
      <c r="B44" s="21" t="s">
        <v>74</v>
      </c>
      <c r="D44" s="22" t="str">
        <f>_xlfn.DISPIMG("ID_C25A1B8BEA314E848D32F1A5F8507676",1)</f>
        <v>=DISPIMG("ID_C25A1B8BEA314E848D32F1A5F8507676",1)</v>
      </c>
      <c r="E44" s="22" t="s">
        <v>7</v>
      </c>
      <c r="F44" s="22" t="str">
        <f>_xlfn.DISPIMG("ID_B2373FE25CC44B45815E4A21EF48F711",1)</f>
        <v>=DISPIMG("ID_B2373FE25CC44B45815E4A21EF48F711",1)</v>
      </c>
      <c r="G44" s="22" t="s">
        <v>7</v>
      </c>
      <c r="I44" s="29" t="s">
        <v>100</v>
      </c>
    </row>
    <row r="45" s="22" customFormat="1" ht="120" customHeight="1" spans="1:9">
      <c r="A45" s="20" t="s">
        <v>101</v>
      </c>
      <c r="B45" s="21" t="s">
        <v>74</v>
      </c>
      <c r="D45" s="22" t="str">
        <f>_xlfn.DISPIMG("ID_7318FE3E03D840A29E5F5F7B3614FC5D",1)</f>
        <v>=DISPIMG("ID_7318FE3E03D840A29E5F5F7B3614FC5D",1)</v>
      </c>
      <c r="E45" s="22" t="s">
        <v>7</v>
      </c>
      <c r="F45" s="22" t="str">
        <f>_xlfn.DISPIMG("ID_1684F7D1A34C4867A0CC54143B3B0699",1)</f>
        <v>=DISPIMG("ID_1684F7D1A34C4867A0CC54143B3B0699",1)</v>
      </c>
      <c r="G45" s="22" t="s">
        <v>7</v>
      </c>
      <c r="I45" s="29" t="s">
        <v>102</v>
      </c>
    </row>
    <row r="46" s="22" customFormat="1" ht="120" customHeight="1" spans="1:9">
      <c r="A46" s="20" t="s">
        <v>103</v>
      </c>
      <c r="B46" s="21" t="s">
        <v>74</v>
      </c>
      <c r="D46" s="22" t="str">
        <f>_xlfn.DISPIMG("ID_236A04A0AD0E4AA68F857585B4E4B98D",1)</f>
        <v>=DISPIMG("ID_236A04A0AD0E4AA68F857585B4E4B98D",1)</v>
      </c>
      <c r="E46" s="22" t="s">
        <v>10</v>
      </c>
      <c r="F46" s="22" t="str">
        <f>_xlfn.DISPIMG("ID_A25D071DD5E74599910EF345C9CABD92",1)</f>
        <v>=DISPIMG("ID_A25D071DD5E74599910EF345C9CABD92",1)</v>
      </c>
      <c r="G46" s="22" t="s">
        <v>7</v>
      </c>
      <c r="I46" s="29" t="s">
        <v>104</v>
      </c>
    </row>
    <row r="47" s="22" customFormat="1" ht="120" customHeight="1" spans="1:9">
      <c r="A47" s="20" t="s">
        <v>105</v>
      </c>
      <c r="B47" s="21" t="s">
        <v>74</v>
      </c>
      <c r="D47" s="22" t="str">
        <f>_xlfn.DISPIMG("ID_B42D669BFFAB4775830F750089ADCE98",1)</f>
        <v>=DISPIMG("ID_B42D669BFFAB4775830F750089ADCE98",1)</v>
      </c>
      <c r="E47" s="22" t="s">
        <v>7</v>
      </c>
      <c r="F47" s="22" t="str">
        <f>_xlfn.DISPIMG("ID_48C3DF64AF4D47DC9CCA2D0E34ED37FC",1)</f>
        <v>=DISPIMG("ID_48C3DF64AF4D47DC9CCA2D0E34ED37FC",1)</v>
      </c>
      <c r="G47" s="22" t="s">
        <v>7</v>
      </c>
      <c r="I47" s="29" t="s">
        <v>106</v>
      </c>
    </row>
    <row r="48" s="22" customFormat="1" ht="120" customHeight="1" spans="1:9">
      <c r="A48" s="20" t="s">
        <v>107</v>
      </c>
      <c r="B48" s="21" t="s">
        <v>74</v>
      </c>
      <c r="D48" s="22" t="str">
        <f>_xlfn.DISPIMG("ID_983366BB88024C90AA5FABB83818098C",1)</f>
        <v>=DISPIMG("ID_983366BB88024C90AA5FABB83818098C",1)</v>
      </c>
      <c r="E48" s="22" t="s">
        <v>10</v>
      </c>
      <c r="F48" s="22" t="str">
        <f>_xlfn.DISPIMG("ID_FF97A8D11D9140E488E29440E044493E",1)</f>
        <v>=DISPIMG("ID_FF97A8D11D9140E488E29440E044493E",1)</v>
      </c>
      <c r="G48" s="22" t="s">
        <v>7</v>
      </c>
      <c r="I48" s="29" t="s">
        <v>108</v>
      </c>
    </row>
    <row r="49" s="22" customFormat="1" ht="120" customHeight="1" spans="1:9">
      <c r="A49" s="20" t="s">
        <v>109</v>
      </c>
      <c r="B49" s="21" t="s">
        <v>74</v>
      </c>
      <c r="D49" s="22" t="str">
        <f>_xlfn.DISPIMG("ID_A9E9FD79676540DDAE9F76ADAB9FBF59",1)</f>
        <v>=DISPIMG("ID_A9E9FD79676540DDAE9F76ADAB9FBF59",1)</v>
      </c>
      <c r="E49" s="22" t="s">
        <v>50</v>
      </c>
      <c r="F49" s="22" t="str">
        <f>_xlfn.DISPIMG("ID_8A08AC0297F44ED69B90E3EE7AFD13DC",1)</f>
        <v>=DISPIMG("ID_8A08AC0297F44ED69B90E3EE7AFD13DC",1)</v>
      </c>
      <c r="G49" s="22" t="s">
        <v>31</v>
      </c>
      <c r="I49" s="29" t="s">
        <v>110</v>
      </c>
    </row>
    <row r="50" s="22" customFormat="1" ht="120" customHeight="1" spans="1:9">
      <c r="A50" s="20" t="s">
        <v>111</v>
      </c>
      <c r="B50" s="21" t="s">
        <v>74</v>
      </c>
      <c r="D50" s="22" t="str">
        <f>_xlfn.DISPIMG("ID_CBCA648B60DF42889C425CD5C70444DC",1)</f>
        <v>=DISPIMG("ID_CBCA648B60DF42889C425CD5C70444DC",1)</v>
      </c>
      <c r="E50" s="22" t="s">
        <v>7</v>
      </c>
      <c r="F50" s="22" t="str">
        <f>_xlfn.DISPIMG("ID_C3FEE6C1BC554D8BB56F56AC2E3736A4",1)</f>
        <v>=DISPIMG("ID_C3FEE6C1BC554D8BB56F56AC2E3736A4",1)</v>
      </c>
      <c r="G50" s="22" t="s">
        <v>7</v>
      </c>
      <c r="I50" s="29" t="s">
        <v>112</v>
      </c>
    </row>
    <row r="51" s="22" customFormat="1" ht="120" customHeight="1" spans="1:9">
      <c r="A51" s="20" t="s">
        <v>113</v>
      </c>
      <c r="B51" s="21" t="s">
        <v>74</v>
      </c>
      <c r="D51" s="22" t="str">
        <f>_xlfn.DISPIMG("ID_DF3F5D55B31245A181AD56CC0FD0C3C5",1)</f>
        <v>=DISPIMG("ID_DF3F5D55B31245A181AD56CC0FD0C3C5",1)</v>
      </c>
      <c r="E51" s="22" t="s">
        <v>10</v>
      </c>
      <c r="F51" s="22" t="str">
        <f>_xlfn.DISPIMG("ID_EBCEA37ECB5B40B3A7C80E1C1C55CABC",1)</f>
        <v>=DISPIMG("ID_EBCEA37ECB5B40B3A7C80E1C1C55CABC",1)</v>
      </c>
      <c r="G51" s="22" t="s">
        <v>7</v>
      </c>
      <c r="I51" s="29" t="s">
        <v>114</v>
      </c>
    </row>
    <row r="52" s="22" customFormat="1" ht="120" customHeight="1" spans="1:9">
      <c r="A52" s="20" t="s">
        <v>115</v>
      </c>
      <c r="B52" s="21" t="s">
        <v>74</v>
      </c>
      <c r="D52" s="22" t="str">
        <f>_xlfn.DISPIMG("ID_E8B54A1836B54E4198CA3A38CCB98491",1)</f>
        <v>=DISPIMG("ID_E8B54A1836B54E4198CA3A38CCB98491",1)</v>
      </c>
      <c r="E52" s="22" t="s">
        <v>7</v>
      </c>
      <c r="F52" s="22" t="str">
        <f>_xlfn.DISPIMG("ID_9066F081F05C48DEA354E0C66A2BA3DA",1)</f>
        <v>=DISPIMG("ID_9066F081F05C48DEA354E0C66A2BA3DA",1)</v>
      </c>
      <c r="G52" s="22" t="s">
        <v>7</v>
      </c>
      <c r="I52" s="29" t="s">
        <v>116</v>
      </c>
    </row>
    <row r="53" s="22" customFormat="1" ht="120" customHeight="1" spans="1:9">
      <c r="A53" s="20" t="s">
        <v>117</v>
      </c>
      <c r="B53" s="21" t="s">
        <v>74</v>
      </c>
      <c r="D53" s="22" t="str">
        <f>_xlfn.DISPIMG("ID_F91D331F0E2648F5BA2B763D802A62F3",1)</f>
        <v>=DISPIMG("ID_F91D331F0E2648F5BA2B763D802A62F3",1)</v>
      </c>
      <c r="E53" s="22" t="s">
        <v>10</v>
      </c>
      <c r="F53" s="22" t="str">
        <f>_xlfn.DISPIMG("ID_6AD5FEB7C67A48D09F6BBEB1497D950D",1)</f>
        <v>=DISPIMG("ID_6AD5FEB7C67A48D09F6BBEB1497D950D",1)</v>
      </c>
      <c r="G53" s="22" t="s">
        <v>7</v>
      </c>
      <c r="I53" s="29" t="s">
        <v>118</v>
      </c>
    </row>
    <row r="54" s="22" customFormat="1" ht="120" customHeight="1" spans="1:9">
      <c r="A54" s="20" t="s">
        <v>119</v>
      </c>
      <c r="B54" s="21" t="s">
        <v>74</v>
      </c>
      <c r="D54" s="22" t="str">
        <f>_xlfn.DISPIMG("ID_38C4F260011E41D680EA3D5AAA3AC446",1)</f>
        <v>=DISPIMG("ID_38C4F260011E41D680EA3D5AAA3AC446",1)</v>
      </c>
      <c r="E54" s="22" t="s">
        <v>30</v>
      </c>
      <c r="F54" s="22" t="str">
        <f>_xlfn.DISPIMG("ID_C1110F7D75DB44F29D231860C38AC3A6",1)</f>
        <v>=DISPIMG("ID_C1110F7D75DB44F29D231860C38AC3A6",1)</v>
      </c>
      <c r="G54" s="22" t="s">
        <v>31</v>
      </c>
      <c r="I54" s="29" t="s">
        <v>120</v>
      </c>
    </row>
    <row r="55" s="22" customFormat="1" ht="120" customHeight="1" spans="1:9">
      <c r="A55" s="20" t="s">
        <v>121</v>
      </c>
      <c r="B55" s="21" t="s">
        <v>74</v>
      </c>
      <c r="D55" s="22" t="str">
        <f>_xlfn.DISPIMG("ID_93262447C1B94EF2AEC4F37ED82DFCF1",1)</f>
        <v>=DISPIMG("ID_93262447C1B94EF2AEC4F37ED82DFCF1",1)</v>
      </c>
      <c r="E55" s="22" t="s">
        <v>7</v>
      </c>
      <c r="F55" s="22" t="str">
        <f>_xlfn.DISPIMG("ID_334B0CAEBF994C88A8B52834694FD499",1)</f>
        <v>=DISPIMG("ID_334B0CAEBF994C88A8B52834694FD499",1)</v>
      </c>
      <c r="G55" s="22" t="s">
        <v>7</v>
      </c>
      <c r="I55" s="29" t="s">
        <v>122</v>
      </c>
    </row>
    <row r="56" s="22" customFormat="1" ht="120" customHeight="1" spans="1:9">
      <c r="A56" s="20" t="s">
        <v>123</v>
      </c>
      <c r="B56" s="21" t="s">
        <v>74</v>
      </c>
      <c r="D56" s="22" t="str">
        <f>_xlfn.DISPIMG("ID_E8C4E892881D4EBE888EDEEBCC0C4034",1)</f>
        <v>=DISPIMG("ID_E8C4E892881D4EBE888EDEEBCC0C4034",1)</v>
      </c>
      <c r="E56" s="22" t="s">
        <v>7</v>
      </c>
      <c r="F56" s="22" t="str">
        <f>_xlfn.DISPIMG("ID_33597C69DD234C56A4C5015917F7FD4E",1)</f>
        <v>=DISPIMG("ID_33597C69DD234C56A4C5015917F7FD4E",1)</v>
      </c>
      <c r="G56" s="22" t="s">
        <v>7</v>
      </c>
      <c r="I56" s="29" t="s">
        <v>124</v>
      </c>
    </row>
    <row r="57" s="22" customFormat="1" ht="120" customHeight="1" spans="1:9">
      <c r="A57" s="20" t="s">
        <v>125</v>
      </c>
      <c r="B57" s="21" t="s">
        <v>74</v>
      </c>
      <c r="D57" s="22" t="str">
        <f>_xlfn.DISPIMG("ID_76957B85AB45449986CA42F7A18A8CD8",1)</f>
        <v>=DISPIMG("ID_76957B85AB45449986CA42F7A18A8CD8",1)</v>
      </c>
      <c r="E57" s="22" t="s">
        <v>10</v>
      </c>
      <c r="F57" s="22" t="str">
        <f>_xlfn.DISPIMG("ID_841A363803E94205B912BFD94EB359A7",1)</f>
        <v>=DISPIMG("ID_841A363803E94205B912BFD94EB359A7",1)</v>
      </c>
      <c r="G57" s="22" t="s">
        <v>7</v>
      </c>
      <c r="I57" s="29" t="s">
        <v>126</v>
      </c>
    </row>
    <row r="58" s="22" customFormat="1" ht="120" customHeight="1" spans="1:9">
      <c r="A58" s="20" t="s">
        <v>127</v>
      </c>
      <c r="B58" s="21" t="s">
        <v>74</v>
      </c>
      <c r="D58" s="22" t="str">
        <f>_xlfn.DISPIMG("ID_68BC276422B24C3AB8B6FE925AEE3750",1)</f>
        <v>=DISPIMG("ID_68BC276422B24C3AB8B6FE925AEE3750",1)</v>
      </c>
      <c r="E58" s="22" t="s">
        <v>10</v>
      </c>
      <c r="F58" s="22" t="str">
        <f>_xlfn.DISPIMG("ID_EDAC669E1182495A8310E6AB35FA8B20",1)</f>
        <v>=DISPIMG("ID_EDAC669E1182495A8310E6AB35FA8B20",1)</v>
      </c>
      <c r="G58" s="22" t="s">
        <v>31</v>
      </c>
      <c r="I58" s="29" t="s">
        <v>128</v>
      </c>
    </row>
    <row r="59" s="22" customFormat="1" ht="120" customHeight="1" spans="1:9">
      <c r="A59" s="20" t="s">
        <v>129</v>
      </c>
      <c r="B59" s="21" t="s">
        <v>74</v>
      </c>
      <c r="D59" s="22" t="str">
        <f>_xlfn.DISPIMG("ID_2C0BA02F0F5C42CBB03BD22D37259AAB",1)</f>
        <v>=DISPIMG("ID_2C0BA02F0F5C42CBB03BD22D37259AAB",1)</v>
      </c>
      <c r="E59" s="22" t="s">
        <v>7</v>
      </c>
      <c r="F59" s="22" t="str">
        <f>_xlfn.DISPIMG("ID_8EB9AC6B840B4D749F877E640CB2768C",1)</f>
        <v>=DISPIMG("ID_8EB9AC6B840B4D749F877E640CB2768C",1)</v>
      </c>
      <c r="G59" s="22" t="s">
        <v>7</v>
      </c>
      <c r="I59" s="29" t="s">
        <v>130</v>
      </c>
    </row>
    <row r="60" s="22" customFormat="1" ht="120" customHeight="1" spans="1:9">
      <c r="A60" s="20" t="s">
        <v>131</v>
      </c>
      <c r="B60" s="21" t="s">
        <v>74</v>
      </c>
      <c r="D60" s="22" t="str">
        <f>_xlfn.DISPIMG("ID_2B91E41D35254288B733B31F56539953",1)</f>
        <v>=DISPIMG("ID_2B91E41D35254288B733B31F56539953",1)</v>
      </c>
      <c r="E60" s="22" t="s">
        <v>10</v>
      </c>
      <c r="F60" s="22" t="str">
        <f>_xlfn.DISPIMG("ID_75320783B27E4C5DBF6C48913AE5C8AD",1)</f>
        <v>=DISPIMG("ID_75320783B27E4C5DBF6C48913AE5C8AD",1)</v>
      </c>
      <c r="G60" s="22" t="s">
        <v>31</v>
      </c>
      <c r="I60" s="29" t="s">
        <v>132</v>
      </c>
    </row>
    <row r="61" s="22" customFormat="1" ht="120" customHeight="1" spans="1:9">
      <c r="A61" s="20" t="s">
        <v>133</v>
      </c>
      <c r="B61" s="21" t="s">
        <v>74</v>
      </c>
      <c r="D61" s="22" t="str">
        <f>_xlfn.DISPIMG("ID_476661DF5D194CBBB9174B40E480CEBE",1)</f>
        <v>=DISPIMG("ID_476661DF5D194CBBB9174B40E480CEBE",1)</v>
      </c>
      <c r="E61" s="22" t="s">
        <v>10</v>
      </c>
      <c r="F61" s="22" t="str">
        <f>_xlfn.DISPIMG("ID_1D9BA1A0CFF441188F54C5407F012527",1)</f>
        <v>=DISPIMG("ID_1D9BA1A0CFF441188F54C5407F012527",1)</v>
      </c>
      <c r="G61" s="22" t="s">
        <v>7</v>
      </c>
      <c r="I61" s="29" t="s">
        <v>134</v>
      </c>
    </row>
    <row r="62" s="22" customFormat="1" ht="120" customHeight="1" spans="1:9">
      <c r="A62" s="20" t="s">
        <v>135</v>
      </c>
      <c r="B62" s="21" t="s">
        <v>136</v>
      </c>
      <c r="D62" s="22" t="str">
        <f>_xlfn.DISPIMG("ID_FB17B4F9726D4AF08B7A5D79C94642D1",1)</f>
        <v>=DISPIMG("ID_FB17B4F9726D4AF08B7A5D79C94642D1",1)</v>
      </c>
      <c r="E62" s="22" t="s">
        <v>50</v>
      </c>
      <c r="F62" s="22" t="str">
        <f>_xlfn.DISPIMG("ID_7429816C44F04F72894BB3CCD166B8F7",1)</f>
        <v>=DISPIMG("ID_7429816C44F04F72894BB3CCD166B8F7",1)</v>
      </c>
      <c r="G62" s="22" t="s">
        <v>31</v>
      </c>
      <c r="I62" s="29" t="s">
        <v>137</v>
      </c>
    </row>
    <row r="63" s="22" customFormat="1" ht="120" customHeight="1" spans="1:9">
      <c r="A63" s="20" t="s">
        <v>138</v>
      </c>
      <c r="B63" s="21" t="s">
        <v>136</v>
      </c>
      <c r="D63" s="22" t="str">
        <f>_xlfn.DISPIMG("ID_6748993B25764E91B45D208D0BB54A0C",1)</f>
        <v>=DISPIMG("ID_6748993B25764E91B45D208D0BB54A0C",1)</v>
      </c>
      <c r="E63" s="22" t="s">
        <v>10</v>
      </c>
      <c r="F63" s="22" t="str">
        <f>_xlfn.DISPIMG("ID_D74266D5A1BD4BF0BE5235D2379DDB74",1)</f>
        <v>=DISPIMG("ID_D74266D5A1BD4BF0BE5235D2379DDB74",1)</v>
      </c>
      <c r="G63" s="22" t="s">
        <v>15</v>
      </c>
      <c r="I63" s="29" t="s">
        <v>139</v>
      </c>
    </row>
    <row r="64" s="22" customFormat="1" ht="120" customHeight="1" spans="1:9">
      <c r="A64" s="20" t="s">
        <v>140</v>
      </c>
      <c r="B64" s="21" t="s">
        <v>136</v>
      </c>
      <c r="D64" s="22" t="str">
        <f>_xlfn.DISPIMG("ID_6DF851F3CF284B5CBDBA38ABA06101FB",1)</f>
        <v>=DISPIMG("ID_6DF851F3CF284B5CBDBA38ABA06101FB",1)</v>
      </c>
      <c r="E64" s="22" t="s">
        <v>85</v>
      </c>
      <c r="F64" s="22" t="str">
        <f>_xlfn.DISPIMG("ID_EE7186F4200F46E8BCED88BBF5C62727",1)</f>
        <v>=DISPIMG("ID_EE7186F4200F46E8BCED88BBF5C62727",1)</v>
      </c>
      <c r="G64" s="22" t="s">
        <v>31</v>
      </c>
      <c r="I64" s="29" t="s">
        <v>141</v>
      </c>
    </row>
    <row r="65" s="22" customFormat="1" ht="120" customHeight="1" spans="1:9">
      <c r="A65" s="20" t="s">
        <v>142</v>
      </c>
      <c r="B65" s="21" t="s">
        <v>136</v>
      </c>
      <c r="D65" s="22" t="str">
        <f>_xlfn.DISPIMG("ID_2145B40699494842AE241DEF2131DED9",1)</f>
        <v>=DISPIMG("ID_2145B40699494842AE241DEF2131DED9",1)</v>
      </c>
      <c r="E65" s="22" t="s">
        <v>50</v>
      </c>
      <c r="F65" s="22" t="str">
        <f>_xlfn.DISPIMG("ID_3DC59F6EC15A487CA79EABD9E4DF6B6D",1)</f>
        <v>=DISPIMG("ID_3DC59F6EC15A487CA79EABD9E4DF6B6D",1)</v>
      </c>
      <c r="G65" s="22" t="s">
        <v>50</v>
      </c>
      <c r="I65" s="29" t="s">
        <v>143</v>
      </c>
    </row>
    <row r="66" s="22" customFormat="1" ht="120" customHeight="1" spans="1:9">
      <c r="A66" s="20" t="s">
        <v>144</v>
      </c>
      <c r="B66" s="21" t="s">
        <v>136</v>
      </c>
      <c r="D66" s="22" t="str">
        <f>_xlfn.DISPIMG("ID_F0C37FD99A544369AA314B829479B299",1)</f>
        <v>=DISPIMG("ID_F0C37FD99A544369AA314B829479B299",1)</v>
      </c>
      <c r="E66" s="22" t="s">
        <v>50</v>
      </c>
      <c r="F66" s="22" t="str">
        <f>_xlfn.DISPIMG("ID_1A3CF9511C1B45788D349194F766A66C",1)</f>
        <v>=DISPIMG("ID_1A3CF9511C1B45788D349194F766A66C",1)</v>
      </c>
      <c r="G66" s="22" t="s">
        <v>31</v>
      </c>
      <c r="I66" s="29" t="s">
        <v>145</v>
      </c>
    </row>
    <row r="67" s="22" customFormat="1" ht="120" customHeight="1" spans="1:9">
      <c r="A67" s="20" t="s">
        <v>146</v>
      </c>
      <c r="B67" s="21" t="s">
        <v>136</v>
      </c>
      <c r="D67" s="22" t="str">
        <f>_xlfn.DISPIMG("ID_B5E161A2C3A542DFBECA9D4219F85C65",1)</f>
        <v>=DISPIMG("ID_B5E161A2C3A542DFBECA9D4219F85C65",1)</v>
      </c>
      <c r="E67" s="22" t="s">
        <v>30</v>
      </c>
      <c r="F67" s="22" t="str">
        <f>_xlfn.DISPIMG("ID_DF1B48CB07A04906B2F8C7135C76BA2C",1)</f>
        <v>=DISPIMG("ID_DF1B48CB07A04906B2F8C7135C76BA2C",1)</v>
      </c>
      <c r="G67" s="22" t="s">
        <v>7</v>
      </c>
      <c r="I67" s="29" t="s">
        <v>147</v>
      </c>
    </row>
    <row r="68" s="22" customFormat="1" ht="120" customHeight="1" spans="1:9">
      <c r="A68" s="20" t="s">
        <v>148</v>
      </c>
      <c r="B68" s="21" t="s">
        <v>136</v>
      </c>
      <c r="D68" s="22" t="str">
        <f>_xlfn.DISPIMG("ID_CCF7B0B7E88B4042B2A9DAD8CC19483A",1)</f>
        <v>=DISPIMG("ID_CCF7B0B7E88B4042B2A9DAD8CC19483A",1)</v>
      </c>
      <c r="E68" s="22" t="s">
        <v>30</v>
      </c>
      <c r="F68" s="22" t="str">
        <f>_xlfn.DISPIMG("ID_9BEF479DBB504F75B5048D97E5573837",1)</f>
        <v>=DISPIMG("ID_9BEF479DBB504F75B5048D97E5573837",1)</v>
      </c>
      <c r="G68" s="22" t="s">
        <v>31</v>
      </c>
      <c r="I68" s="29" t="s">
        <v>149</v>
      </c>
    </row>
    <row r="69" s="22" customFormat="1" ht="120" customHeight="1" spans="1:9">
      <c r="A69" s="20" t="s">
        <v>150</v>
      </c>
      <c r="B69" s="21" t="s">
        <v>136</v>
      </c>
      <c r="D69" s="22" t="str">
        <f>_xlfn.DISPIMG("ID_12C5F080939A4211BD663210B6DF5A9B",1)</f>
        <v>=DISPIMG("ID_12C5F080939A4211BD663210B6DF5A9B",1)</v>
      </c>
      <c r="E69" s="22" t="s">
        <v>50</v>
      </c>
      <c r="F69" s="22" t="str">
        <f>_xlfn.DISPIMG("ID_673F632136DC4927AB1894EDB86BDF8E",1)</f>
        <v>=DISPIMG("ID_673F632136DC4927AB1894EDB86BDF8E",1)</v>
      </c>
      <c r="G69" s="22" t="s">
        <v>31</v>
      </c>
      <c r="I69" s="29" t="s">
        <v>151</v>
      </c>
    </row>
    <row r="70" s="22" customFormat="1" ht="120" customHeight="1" spans="1:9">
      <c r="A70" s="20" t="s">
        <v>152</v>
      </c>
      <c r="B70" s="21" t="s">
        <v>136</v>
      </c>
      <c r="D70" s="22" t="str">
        <f>_xlfn.DISPIMG("ID_254D09D411134165BF409DB03AEA24D7",1)</f>
        <v>=DISPIMG("ID_254D09D411134165BF409DB03AEA24D7",1)</v>
      </c>
      <c r="E70" s="22" t="s">
        <v>50</v>
      </c>
      <c r="F70" s="22" t="str">
        <f>_xlfn.DISPIMG("ID_3B6F9152765741ACAB1D96466FF5B47C",1)</f>
        <v>=DISPIMG("ID_3B6F9152765741ACAB1D96466FF5B47C",1)</v>
      </c>
      <c r="G70" s="22" t="s">
        <v>7</v>
      </c>
      <c r="I70" s="29" t="s">
        <v>153</v>
      </c>
    </row>
    <row r="71" s="22" customFormat="1" ht="120" customHeight="1" spans="1:9">
      <c r="A71" s="20" t="s">
        <v>154</v>
      </c>
      <c r="B71" s="21" t="s">
        <v>136</v>
      </c>
      <c r="D71" s="22" t="str">
        <f>_xlfn.DISPIMG("ID_6853ECB601C448E5967E87A7339A2BEA",1)</f>
        <v>=DISPIMG("ID_6853ECB601C448E5967E87A7339A2BEA",1)</v>
      </c>
      <c r="E71" s="22" t="s">
        <v>30</v>
      </c>
      <c r="F71" s="22" t="str">
        <f>_xlfn.DISPIMG("ID_7FDBEA868A754223AC774FD22E90B7F4",1)</f>
        <v>=DISPIMG("ID_7FDBEA868A754223AC774FD22E90B7F4",1)</v>
      </c>
      <c r="G71" s="22" t="s">
        <v>31</v>
      </c>
      <c r="I71" s="29" t="s">
        <v>155</v>
      </c>
    </row>
    <row r="72" s="22" customFormat="1" ht="120" customHeight="1" spans="1:9">
      <c r="A72" s="20" t="s">
        <v>156</v>
      </c>
      <c r="B72" s="21" t="s">
        <v>136</v>
      </c>
      <c r="D72" s="22" t="str">
        <f>_xlfn.DISPIMG("ID_405C9CA42974481F92D2317E15DD79D5",1)</f>
        <v>=DISPIMG("ID_405C9CA42974481F92D2317E15DD79D5",1)</v>
      </c>
      <c r="E72" s="22" t="s">
        <v>30</v>
      </c>
      <c r="F72" s="22" t="str">
        <f>_xlfn.DISPIMG("ID_5567FE261F43447EA6CAB81933DFE3E3",1)</f>
        <v>=DISPIMG("ID_5567FE261F43447EA6CAB81933DFE3E3",1)</v>
      </c>
      <c r="G72" s="22" t="s">
        <v>31</v>
      </c>
      <c r="I72" s="29" t="s">
        <v>157</v>
      </c>
    </row>
    <row r="73" s="22" customFormat="1" ht="120" customHeight="1" spans="1:9">
      <c r="A73" s="20" t="s">
        <v>158</v>
      </c>
      <c r="B73" s="21" t="s">
        <v>136</v>
      </c>
      <c r="D73" s="22" t="str">
        <f>_xlfn.DISPIMG("ID_41C911C4F7A946F9A839CC8C21767051",1)</f>
        <v>=DISPIMG("ID_41C911C4F7A946F9A839CC8C21767051",1)</v>
      </c>
      <c r="E73" s="22" t="s">
        <v>10</v>
      </c>
      <c r="F73" s="22" t="str">
        <f>_xlfn.DISPIMG("ID_F3C6C2141C424962BBF1CC77F49C883E",1)</f>
        <v>=DISPIMG("ID_F3C6C2141C424962BBF1CC77F49C883E",1)</v>
      </c>
      <c r="G73" s="22" t="s">
        <v>85</v>
      </c>
      <c r="I73" s="29" t="s">
        <v>159</v>
      </c>
    </row>
    <row r="74" s="22" customFormat="1" ht="120" customHeight="1" spans="1:9">
      <c r="A74" s="20" t="s">
        <v>160</v>
      </c>
      <c r="B74" s="21" t="s">
        <v>136</v>
      </c>
      <c r="D74" s="22" t="str">
        <f>_xlfn.DISPIMG("ID_280205A0436544A2AA67556AD07AF461",1)</f>
        <v>=DISPIMG("ID_280205A0436544A2AA67556AD07AF461",1)</v>
      </c>
      <c r="E74" s="22" t="s">
        <v>7</v>
      </c>
      <c r="F74" s="22" t="str">
        <f>_xlfn.DISPIMG("ID_D9110563C4634673A04C950351712808",1)</f>
        <v>=DISPIMG("ID_D9110563C4634673A04C950351712808",1)</v>
      </c>
      <c r="G74" s="22" t="s">
        <v>7</v>
      </c>
      <c r="I74" s="29" t="s">
        <v>161</v>
      </c>
    </row>
    <row r="75" s="22" customFormat="1" ht="120" customHeight="1" spans="1:9">
      <c r="A75" s="20" t="s">
        <v>162</v>
      </c>
      <c r="B75" s="21" t="s">
        <v>136</v>
      </c>
      <c r="D75" s="22" t="str">
        <f>_xlfn.DISPIMG("ID_952ADEA0E53243A299231B2C02E0ABB0",1)</f>
        <v>=DISPIMG("ID_952ADEA0E53243A299231B2C02E0ABB0",1)</v>
      </c>
      <c r="E75" s="22" t="s">
        <v>30</v>
      </c>
      <c r="F75" s="22" t="str">
        <f>_xlfn.DISPIMG("ID_868A4CFE7DB2415CA046265253FA895F",1)</f>
        <v>=DISPIMG("ID_868A4CFE7DB2415CA046265253FA895F",1)</v>
      </c>
      <c r="G75" s="22" t="s">
        <v>31</v>
      </c>
      <c r="I75" s="29" t="s">
        <v>163</v>
      </c>
    </row>
    <row r="76" s="22" customFormat="1" ht="120" customHeight="1" spans="1:9">
      <c r="A76" s="20" t="s">
        <v>164</v>
      </c>
      <c r="B76" s="21" t="s">
        <v>136</v>
      </c>
      <c r="D76" s="22" t="str">
        <f>_xlfn.DISPIMG("ID_9AED4B9682424A1A8E26AE3076F3DC9B",1)</f>
        <v>=DISPIMG("ID_9AED4B9682424A1A8E26AE3076F3DC9B",1)</v>
      </c>
      <c r="E76" s="22" t="s">
        <v>7</v>
      </c>
      <c r="F76" s="22" t="str">
        <f>_xlfn.DISPIMG("ID_AB666398C27C4FB09F7AEA60C1976AE5",1)</f>
        <v>=DISPIMG("ID_AB666398C27C4FB09F7AEA60C1976AE5",1)</v>
      </c>
      <c r="G76" s="22" t="s">
        <v>7</v>
      </c>
      <c r="I76" s="29" t="s">
        <v>165</v>
      </c>
    </row>
    <row r="77" s="22" customFormat="1" ht="120" customHeight="1" spans="1:9">
      <c r="A77" s="20" t="s">
        <v>166</v>
      </c>
      <c r="B77" s="21" t="s">
        <v>136</v>
      </c>
      <c r="D77" s="22" t="str">
        <f>_xlfn.DISPIMG("ID_4E0B647A462742E09291376748B833B3",1)</f>
        <v>=DISPIMG("ID_4E0B647A462742E09291376748B833B3",1)</v>
      </c>
      <c r="E77" s="22" t="s">
        <v>30</v>
      </c>
      <c r="F77" s="22" t="str">
        <f>_xlfn.DISPIMG("ID_643FC08EB8A743998FBB3C4F90F8D114",1)</f>
        <v>=DISPIMG("ID_643FC08EB8A743998FBB3C4F90F8D114",1)</v>
      </c>
      <c r="G77" s="22" t="s">
        <v>31</v>
      </c>
      <c r="I77" s="29" t="s">
        <v>167</v>
      </c>
    </row>
    <row r="78" s="22" customFormat="1" ht="120" customHeight="1" spans="1:9">
      <c r="A78" s="20" t="s">
        <v>168</v>
      </c>
      <c r="B78" s="21" t="s">
        <v>136</v>
      </c>
      <c r="D78" s="22" t="str">
        <f>_xlfn.DISPIMG("ID_DBF1591D5BD74E40A9D95F963851C52C",1)</f>
        <v>=DISPIMG("ID_DBF1591D5BD74E40A9D95F963851C52C",1)</v>
      </c>
      <c r="E78" s="22" t="s">
        <v>50</v>
      </c>
      <c r="F78" s="22" t="str">
        <f>_xlfn.DISPIMG("ID_AF15E02E3DD142A2996A4497ACEE91D8",1)</f>
        <v>=DISPIMG("ID_AF15E02E3DD142A2996A4497ACEE91D8",1)</v>
      </c>
      <c r="G78" s="22" t="s">
        <v>31</v>
      </c>
      <c r="I78" s="29" t="s">
        <v>169</v>
      </c>
    </row>
    <row r="79" s="22" customFormat="1" ht="120" customHeight="1" spans="1:9">
      <c r="A79" s="20" t="s">
        <v>170</v>
      </c>
      <c r="B79" s="21" t="s">
        <v>136</v>
      </c>
      <c r="D79" s="22" t="str">
        <f>_xlfn.DISPIMG("ID_5CB1C61219B347A2A30F1F047DD40B27",1)</f>
        <v>=DISPIMG("ID_5CB1C61219B347A2A30F1F047DD40B27",1)</v>
      </c>
      <c r="E79" s="22" t="s">
        <v>7</v>
      </c>
      <c r="F79" s="22" t="str">
        <f>_xlfn.DISPIMG("ID_5E313489FB4F43A9918C650255F068A5",1)</f>
        <v>=DISPIMG("ID_5E313489FB4F43A9918C650255F068A5",1)</v>
      </c>
      <c r="G79" s="22" t="s">
        <v>7</v>
      </c>
      <c r="I79" s="29" t="s">
        <v>171</v>
      </c>
    </row>
    <row r="80" s="22" customFormat="1" ht="120" customHeight="1" spans="1:9">
      <c r="A80" s="20" t="s">
        <v>172</v>
      </c>
      <c r="B80" s="21" t="s">
        <v>136</v>
      </c>
      <c r="D80" s="22" t="str">
        <f>_xlfn.DISPIMG("ID_E42C2F1C1B7640B7A6478F035D58A95C",1)</f>
        <v>=DISPIMG("ID_E42C2F1C1B7640B7A6478F035D58A95C",1)</v>
      </c>
      <c r="E80" s="22" t="s">
        <v>7</v>
      </c>
      <c r="F80" s="22" t="str">
        <f>_xlfn.DISPIMG("ID_70A2FB045BA042E29F996E46B856F7A0",1)</f>
        <v>=DISPIMG("ID_70A2FB045BA042E29F996E46B856F7A0",1)</v>
      </c>
      <c r="G80" s="22" t="s">
        <v>7</v>
      </c>
      <c r="I80" s="29" t="s">
        <v>173</v>
      </c>
    </row>
    <row r="81" s="22" customFormat="1" ht="120" customHeight="1" spans="1:9">
      <c r="A81" s="20" t="s">
        <v>174</v>
      </c>
      <c r="B81" s="21" t="s">
        <v>136</v>
      </c>
      <c r="D81" s="22" t="str">
        <f>_xlfn.DISPIMG("ID_E3AFD1F1830245D793BE8430BB0F5D32",1)</f>
        <v>=DISPIMG("ID_E3AFD1F1830245D793BE8430BB0F5D32",1)</v>
      </c>
      <c r="E81" s="22" t="s">
        <v>7</v>
      </c>
      <c r="F81" s="22" t="str">
        <f>_xlfn.DISPIMG("ID_EA53DD21BE6D4D2B8AF7E667D9BB0F4F",1)</f>
        <v>=DISPIMG("ID_EA53DD21BE6D4D2B8AF7E667D9BB0F4F",1)</v>
      </c>
      <c r="G81" s="22" t="s">
        <v>7</v>
      </c>
      <c r="I81" s="29" t="s">
        <v>175</v>
      </c>
    </row>
    <row r="82" s="22" customFormat="1" ht="120" customHeight="1" spans="1:9">
      <c r="A82" s="20" t="s">
        <v>176</v>
      </c>
      <c r="B82" s="21" t="s">
        <v>136</v>
      </c>
      <c r="D82" s="22" t="str">
        <f>_xlfn.DISPIMG("ID_3AFED5155CD74612B573998F341537C4",1)</f>
        <v>=DISPIMG("ID_3AFED5155CD74612B573998F341537C4",1)</v>
      </c>
      <c r="E82" s="22" t="s">
        <v>30</v>
      </c>
      <c r="F82" s="22" t="str">
        <f>_xlfn.DISPIMG("ID_141B25BDF9D24BF6BE66A61000795925",1)</f>
        <v>=DISPIMG("ID_141B25BDF9D24BF6BE66A61000795925",1)</v>
      </c>
      <c r="G82" s="22" t="s">
        <v>31</v>
      </c>
      <c r="I82" s="29" t="s">
        <v>177</v>
      </c>
    </row>
    <row r="83" s="22" customFormat="1" ht="120" customHeight="1" spans="1:9">
      <c r="A83" s="20" t="s">
        <v>178</v>
      </c>
      <c r="B83" s="21" t="s">
        <v>136</v>
      </c>
      <c r="D83" s="22" t="str">
        <f>_xlfn.DISPIMG("ID_6F61B8C90E894F6DBBBD63734BC26A8E",1)</f>
        <v>=DISPIMG("ID_6F61B8C90E894F6DBBBD63734BC26A8E",1)</v>
      </c>
      <c r="E83" s="22" t="s">
        <v>50</v>
      </c>
      <c r="F83" s="22" t="str">
        <f>_xlfn.DISPIMG("ID_994B4603E72A4836B2782CA564686E32",1)</f>
        <v>=DISPIMG("ID_994B4603E72A4836B2782CA564686E32",1)</v>
      </c>
      <c r="G83" s="22" t="s">
        <v>31</v>
      </c>
      <c r="I83" s="29" t="s">
        <v>179</v>
      </c>
    </row>
    <row r="84" s="22" customFormat="1" ht="120" customHeight="1" spans="1:9">
      <c r="A84" s="20" t="s">
        <v>180</v>
      </c>
      <c r="B84" s="21" t="s">
        <v>136</v>
      </c>
      <c r="D84" s="22" t="str">
        <f>_xlfn.DISPIMG("ID_EC3ED898B8FA48B08E44313DF163E403",1)</f>
        <v>=DISPIMG("ID_EC3ED898B8FA48B08E44313DF163E403",1)</v>
      </c>
      <c r="E84" s="22" t="s">
        <v>30</v>
      </c>
      <c r="F84" s="22" t="str">
        <f>_xlfn.DISPIMG("ID_E4856DC1146D4049A0857C826276A066",1)</f>
        <v>=DISPIMG("ID_E4856DC1146D4049A0857C826276A066",1)</v>
      </c>
      <c r="G84" s="22" t="s">
        <v>31</v>
      </c>
      <c r="I84" s="29" t="s">
        <v>181</v>
      </c>
    </row>
    <row r="85" s="22" customFormat="1" ht="120" customHeight="1" spans="1:9">
      <c r="A85" s="20" t="s">
        <v>182</v>
      </c>
      <c r="B85" s="21" t="s">
        <v>136</v>
      </c>
      <c r="D85" s="22" t="str">
        <f>_xlfn.DISPIMG("ID_1EFE723C17D045FBBE3CD0499EE1F771",1)</f>
        <v>=DISPIMG("ID_1EFE723C17D045FBBE3CD0499EE1F771",1)</v>
      </c>
      <c r="E85" s="22" t="s">
        <v>30</v>
      </c>
      <c r="F85" s="22" t="str">
        <f>_xlfn.DISPIMG("ID_013EE4EF1A4D4E1AA751318E1B709B3E",1)</f>
        <v>=DISPIMG("ID_013EE4EF1A4D4E1AA751318E1B709B3E",1)</v>
      </c>
      <c r="G85" s="22" t="s">
        <v>31</v>
      </c>
      <c r="I85" s="29" t="s">
        <v>183</v>
      </c>
    </row>
    <row r="86" s="22" customFormat="1" ht="120" customHeight="1" spans="1:9">
      <c r="A86" s="20" t="s">
        <v>184</v>
      </c>
      <c r="B86" s="21" t="s">
        <v>136</v>
      </c>
      <c r="D86" s="22" t="str">
        <f>_xlfn.DISPIMG("ID_BAFE2E050843474D93B617636D160B02",1)</f>
        <v>=DISPIMG("ID_BAFE2E050843474D93B617636D160B02",1)</v>
      </c>
      <c r="E86" s="22" t="s">
        <v>30</v>
      </c>
      <c r="F86" s="22" t="str">
        <f>_xlfn.DISPIMG("ID_DD63EBA15223426CB0A7ED1C09219479",1)</f>
        <v>=DISPIMG("ID_DD63EBA15223426CB0A7ED1C09219479",1)</v>
      </c>
      <c r="G86" s="22" t="s">
        <v>50</v>
      </c>
      <c r="I86" s="29" t="s">
        <v>185</v>
      </c>
    </row>
    <row r="87" s="22" customFormat="1" ht="120" customHeight="1" spans="1:9">
      <c r="A87" s="20" t="s">
        <v>186</v>
      </c>
      <c r="B87" s="21" t="s">
        <v>136</v>
      </c>
      <c r="D87" s="22" t="str">
        <f>_xlfn.DISPIMG("ID_37F48BBAF41843E183055A5D37C2EDFF",1)</f>
        <v>=DISPIMG("ID_37F48BBAF41843E183055A5D37C2EDFF",1)</v>
      </c>
      <c r="E87" s="22" t="s">
        <v>50</v>
      </c>
      <c r="F87" s="22" t="str">
        <f>_xlfn.DISPIMG("ID_25987D941E92409AA2BEFA9BBD34C559",1)</f>
        <v>=DISPIMG("ID_25987D941E92409AA2BEFA9BBD34C559",1)</v>
      </c>
      <c r="G87" s="22" t="s">
        <v>31</v>
      </c>
      <c r="I87" s="29" t="s">
        <v>187</v>
      </c>
    </row>
    <row r="88" s="22" customFormat="1" ht="120" customHeight="1" spans="1:9">
      <c r="A88" s="20" t="s">
        <v>188</v>
      </c>
      <c r="B88" s="21" t="s">
        <v>136</v>
      </c>
      <c r="D88" s="22" t="str">
        <f>_xlfn.DISPIMG("ID_68A17846A6594BE5952A554367C63718",1)</f>
        <v>=DISPIMG("ID_68A17846A6594BE5952A554367C63718",1)</v>
      </c>
      <c r="E88" s="22" t="s">
        <v>50</v>
      </c>
      <c r="F88" s="22" t="str">
        <f>_xlfn.DISPIMG("ID_13F6EE75AA0D4EC0801DF1C7DF1F7F47",1)</f>
        <v>=DISPIMG("ID_13F6EE75AA0D4EC0801DF1C7DF1F7F47",1)</v>
      </c>
      <c r="G88" s="22" t="s">
        <v>7</v>
      </c>
      <c r="I88" s="29" t="s">
        <v>189</v>
      </c>
    </row>
    <row r="89" s="22" customFormat="1" ht="120" customHeight="1" spans="1:9">
      <c r="A89" s="20" t="s">
        <v>190</v>
      </c>
      <c r="B89" s="21" t="s">
        <v>136</v>
      </c>
      <c r="D89" s="22" t="str">
        <f>_xlfn.DISPIMG("ID_A235476904864F6F99B37BDB6089FD4C",1)</f>
        <v>=DISPIMG("ID_A235476904864F6F99B37BDB6089FD4C",1)</v>
      </c>
      <c r="E89" s="22" t="s">
        <v>30</v>
      </c>
      <c r="F89" s="22" t="str">
        <f>_xlfn.DISPIMG("ID_3B8F9EF5FB2B497EAA73FA3C2B8351C5",1)</f>
        <v>=DISPIMG("ID_3B8F9EF5FB2B497EAA73FA3C2B8351C5",1)</v>
      </c>
      <c r="G89" s="22" t="s">
        <v>31</v>
      </c>
      <c r="I89" s="29" t="s">
        <v>191</v>
      </c>
    </row>
    <row r="90" s="22" customFormat="1" ht="120" customHeight="1" spans="1:9">
      <c r="A90" s="20" t="s">
        <v>192</v>
      </c>
      <c r="B90" s="21" t="s">
        <v>136</v>
      </c>
      <c r="D90" s="22" t="str">
        <f>_xlfn.DISPIMG("ID_FBDE382EC6EE47589C126141641A2511",1)</f>
        <v>=DISPIMG("ID_FBDE382EC6EE47589C126141641A2511",1)</v>
      </c>
      <c r="E90" s="22" t="s">
        <v>50</v>
      </c>
      <c r="F90" s="22" t="str">
        <f>_xlfn.DISPIMG("ID_97B6A91627014CEFAFA4C2B42FB29943",1)</f>
        <v>=DISPIMG("ID_97B6A91627014CEFAFA4C2B42FB29943",1)</v>
      </c>
      <c r="G90" s="22" t="s">
        <v>50</v>
      </c>
      <c r="I90" s="29" t="s">
        <v>193</v>
      </c>
    </row>
    <row r="91" s="22" customFormat="1" ht="120" customHeight="1" spans="1:9">
      <c r="A91" s="20" t="s">
        <v>194</v>
      </c>
      <c r="B91" s="21" t="s">
        <v>136</v>
      </c>
      <c r="D91" s="22" t="str">
        <f>_xlfn.DISPIMG("ID_DD7D2F69D40A42E0BC551D9B8C8A1277",1)</f>
        <v>=DISPIMG("ID_DD7D2F69D40A42E0BC551D9B8C8A1277",1)</v>
      </c>
      <c r="E91" s="22" t="s">
        <v>50</v>
      </c>
      <c r="F91" s="22" t="str">
        <f>_xlfn.DISPIMG("ID_B01F4144A1364A76887D7938D9D939A7",1)</f>
        <v>=DISPIMG("ID_B01F4144A1364A76887D7938D9D939A7",1)</v>
      </c>
      <c r="G91" s="22" t="s">
        <v>31</v>
      </c>
      <c r="I91" s="29" t="s">
        <v>195</v>
      </c>
    </row>
    <row r="92" s="22" customFormat="1" ht="120" customHeight="1" spans="1:9">
      <c r="A92" s="20" t="s">
        <v>196</v>
      </c>
      <c r="B92" s="21" t="s">
        <v>197</v>
      </c>
      <c r="D92" s="22" t="str">
        <f>_xlfn.DISPIMG("ID_5D2C1B01DE6D4D6FA45B1B2846FBA227",1)</f>
        <v>=DISPIMG("ID_5D2C1B01DE6D4D6FA45B1B2846FBA227",1)</v>
      </c>
      <c r="E92" s="22" t="s">
        <v>10</v>
      </c>
      <c r="F92" s="22" t="str">
        <f>_xlfn.DISPIMG("ID_368B7065E9F841AFB264B3F3D9476C3C",1)</f>
        <v>=DISPIMG("ID_368B7065E9F841AFB264B3F3D9476C3C",1)</v>
      </c>
      <c r="G92" s="22" t="s">
        <v>7</v>
      </c>
      <c r="I92" s="29" t="s">
        <v>198</v>
      </c>
    </row>
    <row r="93" s="22" customFormat="1" ht="120" customHeight="1" spans="1:9">
      <c r="A93" s="20" t="s">
        <v>199</v>
      </c>
      <c r="B93" s="21" t="s">
        <v>197</v>
      </c>
      <c r="D93" s="22" t="str">
        <f>_xlfn.DISPIMG("ID_FEF69ABAF52842D8B7E5C2AB6DFBFA68",1)</f>
        <v>=DISPIMG("ID_FEF69ABAF52842D8B7E5C2AB6DFBFA68",1)</v>
      </c>
      <c r="E93" s="22" t="s">
        <v>30</v>
      </c>
      <c r="F93" s="22" t="str">
        <f>_xlfn.DISPIMG("ID_B7C7ECB5DBF14C6C80F6CBBDA66D525C",1)</f>
        <v>=DISPIMG("ID_B7C7ECB5DBF14C6C80F6CBBDA66D525C",1)</v>
      </c>
      <c r="G93" s="22" t="s">
        <v>50</v>
      </c>
      <c r="I93" s="29" t="s">
        <v>200</v>
      </c>
    </row>
    <row r="94" s="22" customFormat="1" ht="120" customHeight="1" spans="1:9">
      <c r="A94" s="20" t="s">
        <v>201</v>
      </c>
      <c r="B94" s="21" t="s">
        <v>197</v>
      </c>
      <c r="D94" s="22" t="str">
        <f>_xlfn.DISPIMG("ID_E7D356DA86A549DF90AEA2706FBD21B3",1)</f>
        <v>=DISPIMG("ID_E7D356DA86A549DF90AEA2706FBD21B3",1)</v>
      </c>
      <c r="E94" s="22" t="s">
        <v>10</v>
      </c>
      <c r="F94" s="22" t="str">
        <f>_xlfn.DISPIMG("ID_083C8DB4CE304E6D9B5CE8B246CB75E5",1)</f>
        <v>=DISPIMG("ID_083C8DB4CE304E6D9B5CE8B246CB75E5",1)</v>
      </c>
      <c r="G94" s="22" t="s">
        <v>31</v>
      </c>
      <c r="I94" s="29" t="s">
        <v>202</v>
      </c>
    </row>
    <row r="95" s="22" customFormat="1" ht="120" customHeight="1" spans="1:9">
      <c r="A95" s="20" t="s">
        <v>203</v>
      </c>
      <c r="B95" s="21" t="s">
        <v>197</v>
      </c>
      <c r="D95" s="22" t="str">
        <f>_xlfn.DISPIMG("ID_B7C1D6A01F5643C49FFEEEB4EF25A0C1",1)</f>
        <v>=DISPIMG("ID_B7C1D6A01F5643C49FFEEEB4EF25A0C1",1)</v>
      </c>
      <c r="E95" s="22" t="s">
        <v>10</v>
      </c>
      <c r="F95" s="22" t="str">
        <f>_xlfn.DISPIMG("ID_DCADFB5747084E2EBEB6F2DEF6012195",1)</f>
        <v>=DISPIMG("ID_DCADFB5747084E2EBEB6F2DEF6012195",1)</v>
      </c>
      <c r="G95" s="22" t="s">
        <v>50</v>
      </c>
      <c r="I95" s="29" t="s">
        <v>204</v>
      </c>
    </row>
    <row r="96" s="22" customFormat="1" ht="120" customHeight="1" spans="1:9">
      <c r="A96" s="20" t="s">
        <v>205</v>
      </c>
      <c r="B96" s="21" t="s">
        <v>197</v>
      </c>
      <c r="D96" s="22" t="str">
        <f>_xlfn.DISPIMG("ID_9BF725BBC4A04F3D99E77C638FF8ED19",1)</f>
        <v>=DISPIMG("ID_9BF725BBC4A04F3D99E77C638FF8ED19",1)</v>
      </c>
      <c r="E96" s="22" t="s">
        <v>7</v>
      </c>
      <c r="F96" s="22" t="str">
        <f>_xlfn.DISPIMG("ID_DE91F845743544D99CCFD4AD99CD476F",1)</f>
        <v>=DISPIMG("ID_DE91F845743544D99CCFD4AD99CD476F",1)</v>
      </c>
      <c r="G96" s="22" t="s">
        <v>7</v>
      </c>
      <c r="I96" s="29" t="s">
        <v>206</v>
      </c>
    </row>
    <row r="97" s="22" customFormat="1" ht="120" customHeight="1" spans="1:9">
      <c r="A97" s="20" t="s">
        <v>207</v>
      </c>
      <c r="B97" s="21" t="s">
        <v>197</v>
      </c>
      <c r="D97" s="22" t="str">
        <f>_xlfn.DISPIMG("ID_806C869AF5974F04B2F2AC7BA69D6C88",1)</f>
        <v>=DISPIMG("ID_806C869AF5974F04B2F2AC7BA69D6C88",1)</v>
      </c>
      <c r="E97" s="22" t="s">
        <v>30</v>
      </c>
      <c r="F97" s="22" t="str">
        <f>_xlfn.DISPIMG("ID_2A7835AF61B344938F2D0DEDEB19D285",1)</f>
        <v>=DISPIMG("ID_2A7835AF61B344938F2D0DEDEB19D285",1)</v>
      </c>
      <c r="G97" s="22" t="s">
        <v>85</v>
      </c>
      <c r="I97" s="29" t="s">
        <v>208</v>
      </c>
    </row>
    <row r="98" s="22" customFormat="1" ht="120" customHeight="1" spans="1:9">
      <c r="A98" s="20" t="s">
        <v>209</v>
      </c>
      <c r="B98" s="21" t="s">
        <v>197</v>
      </c>
      <c r="D98" s="22" t="str">
        <f>_xlfn.DISPIMG("ID_E8EAB5CB846E4258B35A84AF13DFA7CA",1)</f>
        <v>=DISPIMG("ID_E8EAB5CB846E4258B35A84AF13DFA7CA",1)</v>
      </c>
      <c r="E98" s="22" t="s">
        <v>10</v>
      </c>
      <c r="F98" s="22" t="str">
        <f>_xlfn.DISPIMG("ID_F4D539AA250B4DB09B60CE08F1734AC9",1)</f>
        <v>=DISPIMG("ID_F4D539AA250B4DB09B60CE08F1734AC9",1)</v>
      </c>
      <c r="G98" s="22" t="s">
        <v>7</v>
      </c>
      <c r="I98" s="29" t="s">
        <v>210</v>
      </c>
    </row>
    <row r="99" s="22" customFormat="1" ht="120" customHeight="1" spans="1:9">
      <c r="A99" s="20" t="s">
        <v>211</v>
      </c>
      <c r="B99" s="21" t="s">
        <v>197</v>
      </c>
      <c r="D99" s="22" t="str">
        <f>_xlfn.DISPIMG("ID_990E3C57EA1A4AE4949B31D8C5AA508A",1)</f>
        <v>=DISPIMG("ID_990E3C57EA1A4AE4949B31D8C5AA508A",1)</v>
      </c>
      <c r="E99" s="22" t="s">
        <v>7</v>
      </c>
      <c r="F99" s="22" t="str">
        <f>_xlfn.DISPIMG("ID_290D381BCE0F4AE685B8E6CDAB783D85",1)</f>
        <v>=DISPIMG("ID_290D381BCE0F4AE685B8E6CDAB783D85",1)</v>
      </c>
      <c r="G99" s="22" t="s">
        <v>7</v>
      </c>
      <c r="I99" s="29" t="s">
        <v>212</v>
      </c>
    </row>
    <row r="100" s="22" customFormat="1" ht="120" customHeight="1" spans="1:9">
      <c r="A100" s="20" t="s">
        <v>213</v>
      </c>
      <c r="B100" s="21" t="s">
        <v>197</v>
      </c>
      <c r="D100" s="22" t="str">
        <f>_xlfn.DISPIMG("ID_305B270A4580447DB5B612C01C0513AA",1)</f>
        <v>=DISPIMG("ID_305B270A4580447DB5B612C01C0513AA",1)</v>
      </c>
      <c r="E100" s="22" t="s">
        <v>30</v>
      </c>
      <c r="F100" s="22" t="str">
        <f>_xlfn.DISPIMG("ID_F3DE02AD9E684E08848215775AF0DE7C",1)</f>
        <v>=DISPIMG("ID_F3DE02AD9E684E08848215775AF0DE7C",1)</v>
      </c>
      <c r="G100" s="22" t="s">
        <v>31</v>
      </c>
      <c r="I100" s="29" t="s">
        <v>214</v>
      </c>
    </row>
    <row r="101" s="22" customFormat="1" ht="120" customHeight="1" spans="1:9">
      <c r="A101" s="20" t="s">
        <v>215</v>
      </c>
      <c r="B101" s="21" t="s">
        <v>197</v>
      </c>
      <c r="D101" s="22" t="str">
        <f>_xlfn.DISPIMG("ID_44901FCE4CD647A38474B3348DC36B28",1)</f>
        <v>=DISPIMG("ID_44901FCE4CD647A38474B3348DC36B28",1)</v>
      </c>
      <c r="E101" s="22" t="s">
        <v>7</v>
      </c>
      <c r="F101" s="22" t="str">
        <f>_xlfn.DISPIMG("ID_43BA39571D2941D9A6FA0E1C76938B3F",1)</f>
        <v>=DISPIMG("ID_43BA39571D2941D9A6FA0E1C76938B3F",1)</v>
      </c>
      <c r="G101" s="22" t="s">
        <v>7</v>
      </c>
      <c r="I101" s="29" t="s">
        <v>216</v>
      </c>
    </row>
    <row r="102" s="22" customFormat="1" ht="120" customHeight="1" spans="1:9">
      <c r="A102" s="20" t="s">
        <v>217</v>
      </c>
      <c r="B102" s="21" t="s">
        <v>197</v>
      </c>
      <c r="D102" s="22" t="str">
        <f>_xlfn.DISPIMG("ID_DB81579951F9455398C4CE114FBA6530",1)</f>
        <v>=DISPIMG("ID_DB81579951F9455398C4CE114FBA6530",1)</v>
      </c>
      <c r="E102" s="22" t="s">
        <v>30</v>
      </c>
      <c r="F102" s="22" t="str">
        <f>_xlfn.DISPIMG("ID_DA7D23862D4F490FA005D2E6CDEA643D",1)</f>
        <v>=DISPIMG("ID_DA7D23862D4F490FA005D2E6CDEA643D",1)</v>
      </c>
      <c r="G102" s="22" t="s">
        <v>85</v>
      </c>
      <c r="I102" s="29" t="s">
        <v>218</v>
      </c>
    </row>
    <row r="103" s="22" customFormat="1" ht="120" customHeight="1" spans="1:9">
      <c r="A103" s="20" t="s">
        <v>219</v>
      </c>
      <c r="B103" s="21" t="s">
        <v>197</v>
      </c>
      <c r="D103" s="22" t="str">
        <f>_xlfn.DISPIMG("ID_4132F88B16B54BDB955DF8844020B339",1)</f>
        <v>=DISPIMG("ID_4132F88B16B54BDB955DF8844020B339",1)</v>
      </c>
      <c r="E103" s="22" t="s">
        <v>10</v>
      </c>
      <c r="F103" s="22" t="str">
        <f>_xlfn.DISPIMG("ID_1B6C9EAC9DC04CFB9D711E7AD1486E01",1)</f>
        <v>=DISPIMG("ID_1B6C9EAC9DC04CFB9D711E7AD1486E01",1)</v>
      </c>
      <c r="G103" s="22" t="s">
        <v>7</v>
      </c>
      <c r="I103" s="29" t="s">
        <v>220</v>
      </c>
    </row>
    <row r="104" s="22" customFormat="1" ht="120" customHeight="1" spans="1:9">
      <c r="A104" s="20" t="s">
        <v>221</v>
      </c>
      <c r="B104" s="21" t="s">
        <v>197</v>
      </c>
      <c r="D104" s="22" t="str">
        <f>_xlfn.DISPIMG("ID_5133880E2A0842489D2B9B08C8B58187",1)</f>
        <v>=DISPIMG("ID_5133880E2A0842489D2B9B08C8B58187",1)</v>
      </c>
      <c r="E104" s="22" t="s">
        <v>10</v>
      </c>
      <c r="F104" s="22" t="str">
        <f>_xlfn.DISPIMG("ID_5C77F3AC083942FE93F97124F907A213",1)</f>
        <v>=DISPIMG("ID_5C77F3AC083942FE93F97124F907A213",1)</v>
      </c>
      <c r="G104" s="22" t="s">
        <v>15</v>
      </c>
      <c r="I104" s="29" t="s">
        <v>222</v>
      </c>
    </row>
    <row r="105" s="22" customFormat="1" ht="120" customHeight="1" spans="1:9">
      <c r="A105" s="20" t="s">
        <v>223</v>
      </c>
      <c r="B105" s="21" t="s">
        <v>197</v>
      </c>
      <c r="D105" s="22" t="str">
        <f>_xlfn.DISPIMG("ID_C6838DD36FC2402CAB2F446B13E242E4",1)</f>
        <v>=DISPIMG("ID_C6838DD36FC2402CAB2F446B13E242E4",1)</v>
      </c>
      <c r="E105" s="22" t="s">
        <v>10</v>
      </c>
      <c r="F105" s="22" t="str">
        <f>_xlfn.DISPIMG("ID_FD3BB25625884D1B9D9C0CA3F1E0A386",1)</f>
        <v>=DISPIMG("ID_FD3BB25625884D1B9D9C0CA3F1E0A386",1)</v>
      </c>
      <c r="G105" s="22" t="s">
        <v>15</v>
      </c>
      <c r="I105" s="29" t="s">
        <v>224</v>
      </c>
    </row>
    <row r="106" s="22" customFormat="1" ht="120" customHeight="1" spans="1:9">
      <c r="A106" s="20" t="s">
        <v>225</v>
      </c>
      <c r="B106" s="21" t="s">
        <v>197</v>
      </c>
      <c r="D106" s="22" t="str">
        <f>_xlfn.DISPIMG("ID_14C5920CA4A14C2898FFCEF3782AA189",1)</f>
        <v>=DISPIMG("ID_14C5920CA4A14C2898FFCEF3782AA189",1)</v>
      </c>
      <c r="E106" s="22" t="s">
        <v>7</v>
      </c>
      <c r="F106" s="22" t="str">
        <f>_xlfn.DISPIMG("ID_EC310A8CF6B6423B9D2E62BC01AB5797",1)</f>
        <v>=DISPIMG("ID_EC310A8CF6B6423B9D2E62BC01AB5797",1)</v>
      </c>
      <c r="G106" s="22" t="s">
        <v>7</v>
      </c>
      <c r="I106" s="26" t="s">
        <v>226</v>
      </c>
    </row>
    <row r="107" s="22" customFormat="1" ht="120" customHeight="1" spans="1:9">
      <c r="A107" s="20" t="s">
        <v>227</v>
      </c>
      <c r="B107" s="21" t="s">
        <v>197</v>
      </c>
      <c r="D107" s="22" t="str">
        <f>_xlfn.DISPIMG("ID_2330AF9B9E724F17A069B98C07099557",1)</f>
        <v>=DISPIMG("ID_2330AF9B9E724F17A069B98C07099557",1)</v>
      </c>
      <c r="E107" s="22" t="s">
        <v>7</v>
      </c>
      <c r="F107" s="22" t="str">
        <f>_xlfn.DISPIMG("ID_A3F30C5F2C054606A037F0820B9C2719",1)</f>
        <v>=DISPIMG("ID_A3F30C5F2C054606A037F0820B9C2719",1)</v>
      </c>
      <c r="G107" s="22" t="s">
        <v>7</v>
      </c>
      <c r="I107" s="29" t="s">
        <v>228</v>
      </c>
    </row>
    <row r="108" s="22" customFormat="1" ht="120" customHeight="1" spans="1:9">
      <c r="A108" s="20" t="s">
        <v>229</v>
      </c>
      <c r="B108" s="21" t="s">
        <v>197</v>
      </c>
      <c r="D108" s="22" t="str">
        <f>_xlfn.DISPIMG("ID_C9F82FC07AE94AAA9DEC85C5967443D1",1)</f>
        <v>=DISPIMG("ID_C9F82FC07AE94AAA9DEC85C5967443D1",1)</v>
      </c>
      <c r="E108" s="22" t="s">
        <v>30</v>
      </c>
      <c r="F108" s="22" t="str">
        <f>_xlfn.DISPIMG("ID_D8DFB7C634654BEB85A68F4FCD6AFE5D",1)</f>
        <v>=DISPIMG("ID_D8DFB7C634654BEB85A68F4FCD6AFE5D",1)</v>
      </c>
      <c r="G108" s="22" t="s">
        <v>31</v>
      </c>
      <c r="I108" s="29" t="s">
        <v>230</v>
      </c>
    </row>
    <row r="109" s="22" customFormat="1" ht="120" customHeight="1" spans="1:9">
      <c r="A109" s="20" t="s">
        <v>231</v>
      </c>
      <c r="B109" s="21" t="s">
        <v>197</v>
      </c>
      <c r="D109" s="22" t="str">
        <f>_xlfn.DISPIMG("ID_8F0D89998CC6463ABF17A8762AD3E918",1)</f>
        <v>=DISPIMG("ID_8F0D89998CC6463ABF17A8762AD3E918",1)</v>
      </c>
      <c r="E109" s="22" t="s">
        <v>30</v>
      </c>
      <c r="F109" s="22" t="str">
        <f>_xlfn.DISPIMG("ID_5C021EFD5396420096B374CABD12310F",1)</f>
        <v>=DISPIMG("ID_5C021EFD5396420096B374CABD12310F",1)</v>
      </c>
      <c r="G109" s="22" t="s">
        <v>85</v>
      </c>
      <c r="I109" s="29" t="s">
        <v>232</v>
      </c>
    </row>
    <row r="110" s="22" customFormat="1" ht="120" customHeight="1" spans="1:9">
      <c r="A110" s="20" t="s">
        <v>233</v>
      </c>
      <c r="B110" s="21" t="s">
        <v>197</v>
      </c>
      <c r="D110" s="22" t="str">
        <f>_xlfn.DISPIMG("ID_7B661A7AEAC5426D915FDC65A443F8F2",1)</f>
        <v>=DISPIMG("ID_7B661A7AEAC5426D915FDC65A443F8F2",1)</v>
      </c>
      <c r="E110" s="22" t="s">
        <v>10</v>
      </c>
      <c r="F110" s="22" t="str">
        <f>_xlfn.DISPIMG("ID_2480751A2DC34A14837F3C73956D8438",1)</f>
        <v>=DISPIMG("ID_2480751A2DC34A14837F3C73956D8438",1)</v>
      </c>
      <c r="G110" s="22" t="s">
        <v>31</v>
      </c>
      <c r="I110" s="29" t="s">
        <v>234</v>
      </c>
    </row>
    <row r="111" s="22" customFormat="1" ht="120" customHeight="1" spans="1:9">
      <c r="A111" s="20" t="s">
        <v>235</v>
      </c>
      <c r="B111" s="21" t="s">
        <v>197</v>
      </c>
      <c r="D111" s="22" t="str">
        <f>_xlfn.DISPIMG("ID_E7F9F9FDAFAF454396EF7CB96795A1EC",1)</f>
        <v>=DISPIMG("ID_E7F9F9FDAFAF454396EF7CB96795A1EC",1)</v>
      </c>
      <c r="E111" s="22" t="s">
        <v>7</v>
      </c>
      <c r="F111" s="22" t="str">
        <f>_xlfn.DISPIMG("ID_5534E6F7382A4A67B5AF467832B374E0",1)</f>
        <v>=DISPIMG("ID_5534E6F7382A4A67B5AF467832B374E0",1)</v>
      </c>
      <c r="G111" s="22" t="s">
        <v>7</v>
      </c>
      <c r="I111" s="29" t="s">
        <v>236</v>
      </c>
    </row>
    <row r="112" s="22" customFormat="1" ht="120" customHeight="1" spans="1:9">
      <c r="A112" s="20" t="s">
        <v>237</v>
      </c>
      <c r="B112" s="21" t="s">
        <v>197</v>
      </c>
      <c r="D112" s="22" t="str">
        <f>_xlfn.DISPIMG("ID_1D421BC034774D658F4D0934F0393F2C",1)</f>
        <v>=DISPIMG("ID_1D421BC034774D658F4D0934F0393F2C",1)</v>
      </c>
      <c r="E112" s="22" t="s">
        <v>10</v>
      </c>
      <c r="F112" s="22" t="str">
        <f>_xlfn.DISPIMG("ID_333979D0D5B44F019C490FFE785BBF5E",1)</f>
        <v>=DISPIMG("ID_333979D0D5B44F019C490FFE785BBF5E",1)</v>
      </c>
      <c r="G112" s="22" t="s">
        <v>10</v>
      </c>
      <c r="I112" s="29" t="s">
        <v>238</v>
      </c>
    </row>
    <row r="113" s="22" customFormat="1" ht="120" customHeight="1" spans="1:9">
      <c r="A113" s="20" t="s">
        <v>239</v>
      </c>
      <c r="B113" s="21" t="s">
        <v>197</v>
      </c>
      <c r="D113" s="22" t="str">
        <f>_xlfn.DISPIMG("ID_5B74C43864094B8497433F64B6215AE9",1)</f>
        <v>=DISPIMG("ID_5B74C43864094B8497433F64B6215AE9",1)</v>
      </c>
      <c r="E113" s="22" t="s">
        <v>10</v>
      </c>
      <c r="F113" s="22" t="str">
        <f>_xlfn.DISPIMG("ID_6181773B644C4FB7AD5DA70AFEE27A84",1)</f>
        <v>=DISPIMG("ID_6181773B644C4FB7AD5DA70AFEE27A84",1)</v>
      </c>
      <c r="G113" s="22" t="s">
        <v>10</v>
      </c>
      <c r="I113" s="29" t="s">
        <v>240</v>
      </c>
    </row>
    <row r="114" s="22" customFormat="1" ht="120" customHeight="1" spans="1:9">
      <c r="A114" s="20" t="s">
        <v>241</v>
      </c>
      <c r="B114" s="21" t="s">
        <v>197</v>
      </c>
      <c r="D114" s="22" t="str">
        <f>_xlfn.DISPIMG("ID_C53C5801057C4EAD940BD1815B7F1A21",1)</f>
        <v>=DISPIMG("ID_C53C5801057C4EAD940BD1815B7F1A21",1)</v>
      </c>
      <c r="E114" s="22" t="s">
        <v>7</v>
      </c>
      <c r="F114" s="22" t="str">
        <f>_xlfn.DISPIMG("ID_3E22F04E43E44D6083455611A294FFC6",1)</f>
        <v>=DISPIMG("ID_3E22F04E43E44D6083455611A294FFC6",1)</v>
      </c>
      <c r="G114" s="22" t="s">
        <v>7</v>
      </c>
      <c r="I114" s="29" t="s">
        <v>242</v>
      </c>
    </row>
    <row r="115" s="22" customFormat="1" ht="120" customHeight="1" spans="1:9">
      <c r="A115" s="20" t="s">
        <v>243</v>
      </c>
      <c r="B115" s="21" t="s">
        <v>197</v>
      </c>
      <c r="D115" s="22" t="str">
        <f>_xlfn.DISPIMG("ID_6DEFB44C49184EAAB1129E5CF54355AE",1)</f>
        <v>=DISPIMG("ID_6DEFB44C49184EAAB1129E5CF54355AE",1)</v>
      </c>
      <c r="E115" s="22" t="s">
        <v>10</v>
      </c>
      <c r="F115" s="22" t="str">
        <f>_xlfn.DISPIMG("ID_28B340A1986C4A9489031134886AB3BF",1)</f>
        <v>=DISPIMG("ID_28B340A1986C4A9489031134886AB3BF",1)</v>
      </c>
      <c r="G115" s="22" t="s">
        <v>7</v>
      </c>
      <c r="I115" s="29" t="s">
        <v>244</v>
      </c>
    </row>
    <row r="116" s="22" customFormat="1" ht="120" customHeight="1" spans="1:9">
      <c r="A116" s="20" t="s">
        <v>245</v>
      </c>
      <c r="B116" s="21" t="s">
        <v>197</v>
      </c>
      <c r="D116" s="22" t="str">
        <f>_xlfn.DISPIMG("ID_18BD0859DC75489E8D11E6F813560158",1)</f>
        <v>=DISPIMG("ID_18BD0859DC75489E8D11E6F813560158",1)</v>
      </c>
      <c r="E116" s="22" t="s">
        <v>7</v>
      </c>
      <c r="F116" s="22" t="str">
        <f>_xlfn.DISPIMG("ID_38B102D8234843A39ECC5A493F6AA384",1)</f>
        <v>=DISPIMG("ID_38B102D8234843A39ECC5A493F6AA384",1)</v>
      </c>
      <c r="G116" s="22" t="s">
        <v>7</v>
      </c>
      <c r="I116" s="29" t="s">
        <v>246</v>
      </c>
    </row>
    <row r="117" s="22" customFormat="1" ht="120" customHeight="1" spans="1:9">
      <c r="A117" s="20" t="s">
        <v>247</v>
      </c>
      <c r="B117" s="21" t="s">
        <v>197</v>
      </c>
      <c r="D117" s="22" t="str">
        <f>_xlfn.DISPIMG("ID_3908D690DB9C4025AC191A67AB362782",1)</f>
        <v>=DISPIMG("ID_3908D690DB9C4025AC191A67AB362782",1)</v>
      </c>
      <c r="E117" s="22" t="s">
        <v>7</v>
      </c>
      <c r="F117" s="22" t="str">
        <f>_xlfn.DISPIMG("ID_F659CF6F19E547C18CC60C279A943D48",1)</f>
        <v>=DISPIMG("ID_F659CF6F19E547C18CC60C279A943D48",1)</v>
      </c>
      <c r="G117" s="22" t="s">
        <v>7</v>
      </c>
      <c r="I117" s="29" t="s">
        <v>248</v>
      </c>
    </row>
    <row r="118" s="22" customFormat="1" ht="120" customHeight="1" spans="1:9">
      <c r="A118" s="20" t="s">
        <v>249</v>
      </c>
      <c r="B118" s="21" t="s">
        <v>197</v>
      </c>
      <c r="D118" s="22" t="str">
        <f>_xlfn.DISPIMG("ID_37CEC714035B4DDD99FD0E6FB2ACB526",1)</f>
        <v>=DISPIMG("ID_37CEC714035B4DDD99FD0E6FB2ACB526",1)</v>
      </c>
      <c r="E118" s="22" t="s">
        <v>7</v>
      </c>
      <c r="F118" s="22" t="str">
        <f>_xlfn.DISPIMG("ID_F53811BBE2394799AA2DF1D7FCD9C4D9",1)</f>
        <v>=DISPIMG("ID_F53811BBE2394799AA2DF1D7FCD9C4D9",1)</v>
      </c>
      <c r="G118" s="22" t="s">
        <v>7</v>
      </c>
      <c r="I118" s="29" t="s">
        <v>250</v>
      </c>
    </row>
    <row r="119" s="22" customFormat="1" ht="120" customHeight="1" spans="1:9">
      <c r="A119" s="20" t="s">
        <v>251</v>
      </c>
      <c r="B119" s="21" t="s">
        <v>197</v>
      </c>
      <c r="D119" s="22" t="str">
        <f>_xlfn.DISPIMG("ID_D92465C8B0A64DAFAF25E91F4BFF90CF",1)</f>
        <v>=DISPIMG("ID_D92465C8B0A64DAFAF25E91F4BFF90CF",1)</v>
      </c>
      <c r="E119" s="22" t="s">
        <v>7</v>
      </c>
      <c r="F119" s="22" t="str">
        <f>_xlfn.DISPIMG("ID_B8B0A955F1AD4EA7850AF807A29DFF4C",1)</f>
        <v>=DISPIMG("ID_B8B0A955F1AD4EA7850AF807A29DFF4C",1)</v>
      </c>
      <c r="G119" s="22" t="s">
        <v>7</v>
      </c>
      <c r="I119" s="29" t="s">
        <v>252</v>
      </c>
    </row>
    <row r="120" s="22" customFormat="1" ht="120" customHeight="1" spans="1:9">
      <c r="A120" s="20" t="s">
        <v>253</v>
      </c>
      <c r="B120" s="21" t="s">
        <v>197</v>
      </c>
      <c r="D120" s="22" t="str">
        <f>_xlfn.DISPIMG("ID_0E463D106F664091A5F574C7369B1C6C",1)</f>
        <v>=DISPIMG("ID_0E463D106F664091A5F574C7369B1C6C",1)</v>
      </c>
      <c r="E120" s="22" t="s">
        <v>10</v>
      </c>
      <c r="F120" s="22" t="str">
        <f>_xlfn.DISPIMG("ID_3CDF110807F54C98B1EF6891813CF552",1)</f>
        <v>=DISPIMG("ID_3CDF110807F54C98B1EF6891813CF552",1)</v>
      </c>
      <c r="G120" s="22" t="s">
        <v>7</v>
      </c>
      <c r="I120" s="29" t="s">
        <v>254</v>
      </c>
    </row>
    <row r="121" s="22" customFormat="1" ht="120" customHeight="1" spans="1:9">
      <c r="A121" s="20" t="s">
        <v>255</v>
      </c>
      <c r="B121" s="21" t="s">
        <v>197</v>
      </c>
      <c r="D121" s="22" t="str">
        <f>_xlfn.DISPIMG("ID_7DBE42E3F8524DB38A982D59EFB3EFC6",1)</f>
        <v>=DISPIMG("ID_7DBE42E3F8524DB38A982D59EFB3EFC6",1)</v>
      </c>
      <c r="E121" s="22" t="s">
        <v>10</v>
      </c>
      <c r="F121" s="22" t="str">
        <f>_xlfn.DISPIMG("ID_A67E33532A354ABF9E8DC1EAD009ED01",1)</f>
        <v>=DISPIMG("ID_A67E33532A354ABF9E8DC1EAD009ED01",1)</v>
      </c>
      <c r="G121" s="22" t="s">
        <v>7</v>
      </c>
      <c r="I121" s="29" t="s">
        <v>256</v>
      </c>
    </row>
    <row r="122" s="22" customFormat="1" ht="120" customHeight="1" spans="1:9">
      <c r="A122" s="20" t="s">
        <v>257</v>
      </c>
      <c r="B122" s="21" t="s">
        <v>258</v>
      </c>
      <c r="D122" s="22" t="str">
        <f>_xlfn.DISPIMG("ID_4B36E440C11D488B89146726C55A3579",1)</f>
        <v>=DISPIMG("ID_4B36E440C11D488B89146726C55A3579",1)</v>
      </c>
      <c r="E122" s="22" t="s">
        <v>10</v>
      </c>
      <c r="F122" s="22" t="str">
        <f>_xlfn.DISPIMG("ID_47B7EEBBA319459983891DA0BCAD4E4E",1)</f>
        <v>=DISPIMG("ID_47B7EEBBA319459983891DA0BCAD4E4E",1)</v>
      </c>
      <c r="G122" s="22" t="s">
        <v>7</v>
      </c>
      <c r="I122" s="29" t="s">
        <v>259</v>
      </c>
    </row>
    <row r="123" s="22" customFormat="1" ht="120" customHeight="1" spans="1:9">
      <c r="A123" s="20" t="s">
        <v>260</v>
      </c>
      <c r="B123" s="21" t="s">
        <v>258</v>
      </c>
      <c r="D123" s="22" t="str">
        <f>_xlfn.DISPIMG("ID_56DF0DD1D17F4CEA951E92FE2E3F2419",1)</f>
        <v>=DISPIMG("ID_56DF0DD1D17F4CEA951E92FE2E3F2419",1)</v>
      </c>
      <c r="E123" s="22" t="s">
        <v>50</v>
      </c>
      <c r="F123" s="22" t="str">
        <f>_xlfn.DISPIMG("ID_1565A916B1514F9ABBFEEDEBCAF1AE8F",1)</f>
        <v>=DISPIMG("ID_1565A916B1514F9ABBFEEDEBCAF1AE8F",1)</v>
      </c>
      <c r="G123" s="22" t="s">
        <v>50</v>
      </c>
      <c r="I123" s="29" t="s">
        <v>261</v>
      </c>
    </row>
    <row r="124" s="22" customFormat="1" ht="120" customHeight="1" spans="1:9">
      <c r="A124" s="20" t="s">
        <v>262</v>
      </c>
      <c r="B124" s="21" t="s">
        <v>258</v>
      </c>
      <c r="D124" s="22" t="str">
        <f>_xlfn.DISPIMG("ID_395AC8967A324BB29A8EC017DC369593",1)</f>
        <v>=DISPIMG("ID_395AC8967A324BB29A8EC017DC369593",1)</v>
      </c>
      <c r="E124" s="22" t="s">
        <v>30</v>
      </c>
      <c r="F124" s="22" t="str">
        <f>_xlfn.DISPIMG("ID_656741EEA2DD417795104D481A029FAB",1)</f>
        <v>=DISPIMG("ID_656741EEA2DD417795104D481A029FAB",1)</v>
      </c>
      <c r="G124" s="22" t="s">
        <v>7</v>
      </c>
      <c r="I124" s="29" t="s">
        <v>263</v>
      </c>
    </row>
    <row r="125" s="22" customFormat="1" ht="120" customHeight="1" spans="1:9">
      <c r="A125" s="20" t="s">
        <v>264</v>
      </c>
      <c r="B125" s="21" t="s">
        <v>258</v>
      </c>
      <c r="D125" s="22" t="str">
        <f>_xlfn.DISPIMG("ID_C73A6BD19984455E92B741AB7DB7CFD4",1)</f>
        <v>=DISPIMG("ID_C73A6BD19984455E92B741AB7DB7CFD4",1)</v>
      </c>
      <c r="E125" s="22" t="s">
        <v>7</v>
      </c>
      <c r="F125" s="22" t="str">
        <f>_xlfn.DISPIMG("ID_4CB5F7374E5F40D5B39D3A685C840D7A",1)</f>
        <v>=DISPIMG("ID_4CB5F7374E5F40D5B39D3A685C840D7A",1)</v>
      </c>
      <c r="G125" s="22" t="s">
        <v>7</v>
      </c>
      <c r="I125" s="29" t="s">
        <v>265</v>
      </c>
    </row>
    <row r="126" s="22" customFormat="1" ht="120" customHeight="1" spans="1:9">
      <c r="A126" s="20" t="s">
        <v>266</v>
      </c>
      <c r="B126" s="21" t="s">
        <v>258</v>
      </c>
      <c r="D126" s="22" t="str">
        <f>_xlfn.DISPIMG("ID_F6DDC130346444EDA1A52D721E3FC39B",1)</f>
        <v>=DISPIMG("ID_F6DDC130346444EDA1A52D721E3FC39B",1)</v>
      </c>
      <c r="E126" s="22" t="s">
        <v>7</v>
      </c>
      <c r="F126" s="22" t="str">
        <f>_xlfn.DISPIMG("ID_D5A937AEBC8A42F4B334D05337FE40FE",1)</f>
        <v>=DISPIMG("ID_D5A937AEBC8A42F4B334D05337FE40FE",1)</v>
      </c>
      <c r="G126" s="22" t="s">
        <v>7</v>
      </c>
      <c r="I126" s="29" t="s">
        <v>267</v>
      </c>
    </row>
    <row r="127" s="22" customFormat="1" ht="120" customHeight="1" spans="1:9">
      <c r="A127" s="20" t="s">
        <v>268</v>
      </c>
      <c r="B127" s="21" t="s">
        <v>258</v>
      </c>
      <c r="D127" s="22" t="str">
        <f>_xlfn.DISPIMG("ID_16204DDA292041429E0E76F28F938736",1)</f>
        <v>=DISPIMG("ID_16204DDA292041429E0E76F28F938736",1)</v>
      </c>
      <c r="E127" s="22" t="s">
        <v>30</v>
      </c>
      <c r="F127" s="22" t="str">
        <f>_xlfn.DISPIMG("ID_0DAA12F3B0F945028E7BC09B8FD9C58D",1)</f>
        <v>=DISPIMG("ID_0DAA12F3B0F945028E7BC09B8FD9C58D",1)</v>
      </c>
      <c r="G127" s="22" t="s">
        <v>10</v>
      </c>
      <c r="I127" s="29" t="s">
        <v>269</v>
      </c>
    </row>
    <row r="128" s="22" customFormat="1" ht="120" customHeight="1" spans="1:9">
      <c r="A128" s="20" t="s">
        <v>270</v>
      </c>
      <c r="B128" s="21" t="s">
        <v>258</v>
      </c>
      <c r="D128" s="22" t="str">
        <f>_xlfn.DISPIMG("ID_02792FC5B5AB44DBA006A02C9D726843",1)</f>
        <v>=DISPIMG("ID_02792FC5B5AB44DBA006A02C9D726843",1)</v>
      </c>
      <c r="E128" s="22" t="s">
        <v>10</v>
      </c>
      <c r="F128" s="22" t="str">
        <f>_xlfn.DISPIMG("ID_C3112CD3B0BA48FA852330B41E346347",1)</f>
        <v>=DISPIMG("ID_C3112CD3B0BA48FA852330B41E346347",1)</v>
      </c>
      <c r="G128" s="22" t="s">
        <v>31</v>
      </c>
      <c r="I128" s="29" t="s">
        <v>271</v>
      </c>
    </row>
    <row r="129" s="22" customFormat="1" ht="120" customHeight="1" spans="1:9">
      <c r="A129" s="20" t="s">
        <v>272</v>
      </c>
      <c r="B129" s="21" t="s">
        <v>258</v>
      </c>
      <c r="D129" s="22" t="str">
        <f>_xlfn.DISPIMG("ID_AE951EF532EA451FAE46BF409F4FEA61",1)</f>
        <v>=DISPIMG("ID_AE951EF532EA451FAE46BF409F4FEA61",1)</v>
      </c>
      <c r="E129" s="22" t="s">
        <v>30</v>
      </c>
      <c r="F129" s="22" t="str">
        <f>_xlfn.DISPIMG("ID_8047BF7FAF1D49B39BCF26CB7F3C8914",1)</f>
        <v>=DISPIMG("ID_8047BF7FAF1D49B39BCF26CB7F3C8914",1)</v>
      </c>
      <c r="G129" s="22" t="s">
        <v>31</v>
      </c>
      <c r="I129" s="29" t="s">
        <v>273</v>
      </c>
    </row>
    <row r="130" s="22" customFormat="1" ht="120" customHeight="1" spans="1:9">
      <c r="A130" s="20" t="s">
        <v>274</v>
      </c>
      <c r="B130" s="21" t="s">
        <v>258</v>
      </c>
      <c r="D130" s="22" t="str">
        <f>_xlfn.DISPIMG("ID_4AEA3A7E99BB446FAA079B060115E1D6",1)</f>
        <v>=DISPIMG("ID_4AEA3A7E99BB446FAA079B060115E1D6",1)</v>
      </c>
      <c r="E130" s="22" t="s">
        <v>10</v>
      </c>
      <c r="F130" s="22" t="str">
        <f>_xlfn.DISPIMG("ID_DCA3C4D293C042FE825885E32A975123",1)</f>
        <v>=DISPIMG("ID_DCA3C4D293C042FE825885E32A975123",1)</v>
      </c>
      <c r="G130" s="22" t="s">
        <v>15</v>
      </c>
      <c r="I130" s="29" t="s">
        <v>275</v>
      </c>
    </row>
    <row r="131" s="22" customFormat="1" ht="120" customHeight="1" spans="1:9">
      <c r="A131" s="20" t="s">
        <v>276</v>
      </c>
      <c r="B131" s="21" t="s">
        <v>258</v>
      </c>
      <c r="D131" s="22" t="str">
        <f>_xlfn.DISPIMG("ID_667CACDB068F42B9986A70014CD31946",1)</f>
        <v>=DISPIMG("ID_667CACDB068F42B9986A70014CD31946",1)</v>
      </c>
      <c r="E131" s="22" t="s">
        <v>10</v>
      </c>
      <c r="F131" s="22" t="str">
        <f>_xlfn.DISPIMG("ID_43A50B8FC04A4BDA85C1D2D4C7DE2994",1)</f>
        <v>=DISPIMG("ID_43A50B8FC04A4BDA85C1D2D4C7DE2994",1)</v>
      </c>
      <c r="G131" s="22" t="s">
        <v>7</v>
      </c>
      <c r="I131" s="29" t="s">
        <v>277</v>
      </c>
    </row>
    <row r="132" s="22" customFormat="1" ht="120" customHeight="1" spans="1:9">
      <c r="A132" s="20" t="s">
        <v>278</v>
      </c>
      <c r="B132" s="21" t="s">
        <v>258</v>
      </c>
      <c r="D132" s="22" t="str">
        <f>_xlfn.DISPIMG("ID_D1F359DDC99E4208A64763E648E5D3A3",1)</f>
        <v>=DISPIMG("ID_D1F359DDC99E4208A64763E648E5D3A3",1)</v>
      </c>
      <c r="E132" s="22" t="s">
        <v>7</v>
      </c>
      <c r="F132" s="22" t="str">
        <f>_xlfn.DISPIMG("ID_CFD7814D1D664741A4271029C4954EBA",1)</f>
        <v>=DISPIMG("ID_CFD7814D1D664741A4271029C4954EBA",1)</v>
      </c>
      <c r="G132" s="22" t="s">
        <v>7</v>
      </c>
      <c r="I132" s="26" t="s">
        <v>279</v>
      </c>
    </row>
    <row r="133" s="22" customFormat="1" ht="120" customHeight="1" spans="1:9">
      <c r="A133" s="20" t="s">
        <v>280</v>
      </c>
      <c r="B133" s="21" t="s">
        <v>258</v>
      </c>
      <c r="D133" s="22" t="str">
        <f>_xlfn.DISPIMG("ID_D9E42C3A46964ECABFE89C834FA8493D",1)</f>
        <v>=DISPIMG("ID_D9E42C3A46964ECABFE89C834FA8493D",1)</v>
      </c>
      <c r="E133" s="22" t="s">
        <v>10</v>
      </c>
      <c r="F133" s="22" t="str">
        <f>_xlfn.DISPIMG("ID_FF7D4AC208C84E6DAEC373E9690C4B34",1)</f>
        <v>=DISPIMG("ID_FF7D4AC208C84E6DAEC373E9690C4B34",1)</v>
      </c>
      <c r="G133" s="22" t="s">
        <v>7</v>
      </c>
      <c r="I133" s="29" t="s">
        <v>281</v>
      </c>
    </row>
    <row r="134" s="22" customFormat="1" ht="120" customHeight="1" spans="1:9">
      <c r="A134" s="20" t="s">
        <v>282</v>
      </c>
      <c r="B134" s="21" t="s">
        <v>258</v>
      </c>
      <c r="D134" s="22" t="str">
        <f>_xlfn.DISPIMG("ID_043A331D7B20460C89F1BCC0F742F540",1)</f>
        <v>=DISPIMG("ID_043A331D7B20460C89F1BCC0F742F540",1)</v>
      </c>
      <c r="E134" s="22" t="s">
        <v>30</v>
      </c>
      <c r="F134" s="22" t="str">
        <f>_xlfn.DISPIMG("ID_B38656C38ACC44499351426FF2BF8E35",1)</f>
        <v>=DISPIMG("ID_B38656C38ACC44499351426FF2BF8E35",1)</v>
      </c>
      <c r="G134" s="22" t="s">
        <v>85</v>
      </c>
      <c r="I134" s="29" t="s">
        <v>283</v>
      </c>
    </row>
    <row r="135" s="22" customFormat="1" ht="120" customHeight="1" spans="1:9">
      <c r="A135" s="20" t="s">
        <v>284</v>
      </c>
      <c r="B135" s="21" t="s">
        <v>258</v>
      </c>
      <c r="D135" s="22" t="str">
        <f>_xlfn.DISPIMG("ID_FB3DD19E5BBC47F5A53D2CD8A39EEE04",1)</f>
        <v>=DISPIMG("ID_FB3DD19E5BBC47F5A53D2CD8A39EEE04",1)</v>
      </c>
      <c r="E135" s="22" t="s">
        <v>50</v>
      </c>
      <c r="F135" s="22" t="str">
        <f>_xlfn.DISPIMG("ID_C8F4CC06D5B14963BBF5CA5D3541DC05",1)</f>
        <v>=DISPIMG("ID_C8F4CC06D5B14963BBF5CA5D3541DC05",1)</v>
      </c>
      <c r="G135" s="22" t="s">
        <v>31</v>
      </c>
      <c r="I135" s="29" t="s">
        <v>285</v>
      </c>
    </row>
    <row r="136" s="22" customFormat="1" ht="120" customHeight="1" spans="1:9">
      <c r="A136" s="20" t="s">
        <v>286</v>
      </c>
      <c r="B136" s="21" t="s">
        <v>258</v>
      </c>
      <c r="D136" s="22" t="str">
        <f>_xlfn.DISPIMG("ID_7718816D316949BE893311898F26F0D9",1)</f>
        <v>=DISPIMG("ID_7718816D316949BE893311898F26F0D9",1)</v>
      </c>
      <c r="E136" s="22" t="s">
        <v>15</v>
      </c>
      <c r="F136" s="22" t="str">
        <f>_xlfn.DISPIMG("ID_C073F7A340D2402E99A6BB85CD738905",1)</f>
        <v>=DISPIMG("ID_C073F7A340D2402E99A6BB85CD738905",1)</v>
      </c>
      <c r="G136" s="22" t="s">
        <v>31</v>
      </c>
      <c r="I136" s="29" t="s">
        <v>287</v>
      </c>
    </row>
    <row r="137" s="22" customFormat="1" ht="120" customHeight="1" spans="1:9">
      <c r="A137" s="20" t="s">
        <v>288</v>
      </c>
      <c r="B137" s="21" t="s">
        <v>258</v>
      </c>
      <c r="D137" s="22" t="str">
        <f>_xlfn.DISPIMG("ID_41EA056EC58A4164B99A8BB92E0A32B9",1)</f>
        <v>=DISPIMG("ID_41EA056EC58A4164B99A8BB92E0A32B9",1)</v>
      </c>
      <c r="E137" s="22" t="s">
        <v>50</v>
      </c>
      <c r="F137" s="22" t="str">
        <f>_xlfn.DISPIMG("ID_5DEA77525C3541F287E1C916BBAA4947",1)</f>
        <v>=DISPIMG("ID_5DEA77525C3541F287E1C916BBAA4947",1)</v>
      </c>
      <c r="G137" s="22" t="s">
        <v>31</v>
      </c>
      <c r="I137" s="29" t="s">
        <v>289</v>
      </c>
    </row>
    <row r="138" s="22" customFormat="1" ht="120" customHeight="1" spans="1:9">
      <c r="A138" s="20" t="s">
        <v>290</v>
      </c>
      <c r="B138" s="21" t="s">
        <v>258</v>
      </c>
      <c r="D138" s="22" t="str">
        <f>_xlfn.DISPIMG("ID_BB80C9BB97CD4EADB99C0DFDC1DF3F53",1)</f>
        <v>=DISPIMG("ID_BB80C9BB97CD4EADB99C0DFDC1DF3F53",1)</v>
      </c>
      <c r="E138" s="22" t="s">
        <v>7</v>
      </c>
      <c r="F138" s="22" t="str">
        <f>_xlfn.DISPIMG("ID_C749BE519D8743C9A79D02C2896F2DD7",1)</f>
        <v>=DISPIMG("ID_C749BE519D8743C9A79D02C2896F2DD7",1)</v>
      </c>
      <c r="G138" s="22" t="s">
        <v>7</v>
      </c>
      <c r="I138" s="29" t="s">
        <v>291</v>
      </c>
    </row>
    <row r="139" s="22" customFormat="1" ht="120" customHeight="1" spans="1:9">
      <c r="A139" s="20" t="s">
        <v>292</v>
      </c>
      <c r="B139" s="21" t="s">
        <v>258</v>
      </c>
      <c r="D139" s="22" t="str">
        <f>_xlfn.DISPIMG("ID_E26CC233650541B8A72A93F4998E9856",1)</f>
        <v>=DISPIMG("ID_E26CC233650541B8A72A93F4998E9856",1)</v>
      </c>
      <c r="E139" s="22" t="s">
        <v>10</v>
      </c>
      <c r="F139" s="22" t="str">
        <f>_xlfn.DISPIMG("ID_BEAB168C9FC54A4AA0CA773948821900",1)</f>
        <v>=DISPIMG("ID_BEAB168C9FC54A4AA0CA773948821900",1)</v>
      </c>
      <c r="G139" s="22" t="s">
        <v>31</v>
      </c>
      <c r="I139" s="29" t="s">
        <v>293</v>
      </c>
    </row>
    <row r="140" s="22" customFormat="1" ht="120" customHeight="1" spans="1:9">
      <c r="A140" s="20" t="s">
        <v>294</v>
      </c>
      <c r="B140" s="21" t="s">
        <v>258</v>
      </c>
      <c r="D140" s="22" t="str">
        <f>_xlfn.DISPIMG("ID_26AA9D0C58244E178CCA6916A56D4E5E",1)</f>
        <v>=DISPIMG("ID_26AA9D0C58244E178CCA6916A56D4E5E",1)</v>
      </c>
      <c r="E140" s="22" t="s">
        <v>10</v>
      </c>
      <c r="F140" s="22" t="str">
        <f>_xlfn.DISPIMG("ID_E3D8D62BB71048A7B06594A7C22698B1",1)</f>
        <v>=DISPIMG("ID_E3D8D62BB71048A7B06594A7C22698B1",1)</v>
      </c>
      <c r="G140" s="22" t="s">
        <v>15</v>
      </c>
      <c r="I140" s="29" t="s">
        <v>295</v>
      </c>
    </row>
    <row r="141" s="22" customFormat="1" ht="120" customHeight="1" spans="1:9">
      <c r="A141" s="20" t="s">
        <v>296</v>
      </c>
      <c r="B141" s="21" t="s">
        <v>258</v>
      </c>
      <c r="D141" s="22" t="str">
        <f>_xlfn.DISPIMG("ID_B3BB337FF44848BAADEA5FB0B3B80108",1)</f>
        <v>=DISPIMG("ID_B3BB337FF44848BAADEA5FB0B3B80108",1)</v>
      </c>
      <c r="E141" s="22" t="s">
        <v>7</v>
      </c>
      <c r="F141" s="22" t="str">
        <f>_xlfn.DISPIMG("ID_76481FD8B0A4468DAD05221F8CC50849",1)</f>
        <v>=DISPIMG("ID_76481FD8B0A4468DAD05221F8CC50849",1)</v>
      </c>
      <c r="G141" s="22" t="s">
        <v>7</v>
      </c>
      <c r="I141" s="29" t="s">
        <v>297</v>
      </c>
    </row>
    <row r="142" s="22" customFormat="1" ht="120" customHeight="1" spans="1:9">
      <c r="A142" s="20" t="s">
        <v>298</v>
      </c>
      <c r="B142" s="21" t="s">
        <v>258</v>
      </c>
      <c r="D142" s="22" t="str">
        <f>_xlfn.DISPIMG("ID_BB67828C23A443F3BE19BEF468B60A20",1)</f>
        <v>=DISPIMG("ID_BB67828C23A443F3BE19BEF468B60A20",1)</v>
      </c>
      <c r="E142" s="22" t="s">
        <v>10</v>
      </c>
      <c r="F142" s="22" t="str">
        <f>_xlfn.DISPIMG("ID_74E83C1E0210464190B4EB637B926A0D",1)</f>
        <v>=DISPIMG("ID_74E83C1E0210464190B4EB637B926A0D",1)</v>
      </c>
      <c r="G142" s="22" t="s">
        <v>15</v>
      </c>
      <c r="I142" s="29" t="s">
        <v>299</v>
      </c>
    </row>
    <row r="143" s="22" customFormat="1" ht="120" customHeight="1" spans="1:9">
      <c r="A143" s="20" t="s">
        <v>300</v>
      </c>
      <c r="B143" s="21" t="s">
        <v>258</v>
      </c>
      <c r="D143" s="22" t="str">
        <f>_xlfn.DISPIMG("ID_DF80053E1E3E493BB0202C196EE9BA14",1)</f>
        <v>=DISPIMG("ID_DF80053E1E3E493BB0202C196EE9BA14",1)</v>
      </c>
      <c r="E143" s="22" t="s">
        <v>10</v>
      </c>
      <c r="F143" s="22" t="str">
        <f>_xlfn.DISPIMG("ID_7FD248EAD40B47239FC08E85D504DC6D",1)</f>
        <v>=DISPIMG("ID_7FD248EAD40B47239FC08E85D504DC6D",1)</v>
      </c>
      <c r="G143" s="22" t="s">
        <v>31</v>
      </c>
      <c r="I143" s="29" t="s">
        <v>301</v>
      </c>
    </row>
    <row r="144" s="22" customFormat="1" ht="120" customHeight="1" spans="1:9">
      <c r="A144" s="20" t="s">
        <v>302</v>
      </c>
      <c r="B144" s="21" t="s">
        <v>258</v>
      </c>
      <c r="D144" s="22" t="str">
        <f>_xlfn.DISPIMG("ID_72B47593623540F6B3102FE3D46BD6D1",1)</f>
        <v>=DISPIMG("ID_72B47593623540F6B3102FE3D46BD6D1",1)</v>
      </c>
      <c r="E144" s="22" t="s">
        <v>10</v>
      </c>
      <c r="F144" s="22" t="str">
        <f>_xlfn.DISPIMG("ID_974A20F47887468799E743D8B6D1BA89",1)</f>
        <v>=DISPIMG("ID_974A20F47887468799E743D8B6D1BA89",1)</v>
      </c>
      <c r="G144" s="22" t="s">
        <v>7</v>
      </c>
      <c r="I144" s="29" t="s">
        <v>303</v>
      </c>
    </row>
    <row r="145" s="22" customFormat="1" ht="120" customHeight="1" spans="1:9">
      <c r="A145" s="20" t="s">
        <v>304</v>
      </c>
      <c r="B145" s="21" t="s">
        <v>258</v>
      </c>
      <c r="D145" s="22" t="str">
        <f>_xlfn.DISPIMG("ID_BD9AE54ECDC145AAB84AB307BAB70ADD",1)</f>
        <v>=DISPIMG("ID_BD9AE54ECDC145AAB84AB307BAB70ADD",1)</v>
      </c>
      <c r="E145" s="22" t="s">
        <v>10</v>
      </c>
      <c r="F145" s="22" t="str">
        <f>_xlfn.DISPIMG("ID_CD948EC5030147839B4CFDCC194861E8",1)</f>
        <v>=DISPIMG("ID_CD948EC5030147839B4CFDCC194861E8",1)</v>
      </c>
      <c r="G145" s="22" t="s">
        <v>31</v>
      </c>
      <c r="I145" s="29" t="s">
        <v>305</v>
      </c>
    </row>
    <row r="146" s="22" customFormat="1" ht="120" customHeight="1" spans="1:9">
      <c r="A146" s="20" t="s">
        <v>306</v>
      </c>
      <c r="B146" s="21" t="s">
        <v>258</v>
      </c>
      <c r="D146" s="22" t="str">
        <f>_xlfn.DISPIMG("ID_72BBDF4CBDE640E0A936045E67BE6BA9",1)</f>
        <v>=DISPIMG("ID_72BBDF4CBDE640E0A936045E67BE6BA9",1)</v>
      </c>
      <c r="E146" s="22" t="s">
        <v>10</v>
      </c>
      <c r="F146" s="22" t="str">
        <f>_xlfn.DISPIMG("ID_133891D5259C4F3194E896DA863CFE35",1)</f>
        <v>=DISPIMG("ID_133891D5259C4F3194E896DA863CFE35",1)</v>
      </c>
      <c r="G146" s="22" t="s">
        <v>31</v>
      </c>
      <c r="I146" s="29" t="s">
        <v>307</v>
      </c>
    </row>
    <row r="147" s="22" customFormat="1" ht="120" customHeight="1" spans="1:9">
      <c r="A147" s="20" t="s">
        <v>308</v>
      </c>
      <c r="B147" s="21" t="s">
        <v>258</v>
      </c>
      <c r="D147" s="22" t="str">
        <f>_xlfn.DISPIMG("ID_37F0C148F3A64636B8B7FB8C948858DE",1)</f>
        <v>=DISPIMG("ID_37F0C148F3A64636B8B7FB8C948858DE",1)</v>
      </c>
      <c r="E147" s="22" t="s">
        <v>10</v>
      </c>
      <c r="F147" s="22" t="str">
        <f>_xlfn.DISPIMG("ID_6FB4148F4A9B4C258351E7215C2C2A2A",1)</f>
        <v>=DISPIMG("ID_6FB4148F4A9B4C258351E7215C2C2A2A",1)</v>
      </c>
      <c r="G147" s="22" t="s">
        <v>15</v>
      </c>
      <c r="I147" s="29" t="s">
        <v>309</v>
      </c>
    </row>
    <row r="148" s="22" customFormat="1" ht="120" customHeight="1" spans="1:9">
      <c r="A148" s="20" t="s">
        <v>310</v>
      </c>
      <c r="B148" s="21" t="s">
        <v>258</v>
      </c>
      <c r="D148" s="22" t="str">
        <f>_xlfn.DISPIMG("ID_CF118F02A9644B1AA0F6FCF76D64DFB0",1)</f>
        <v>=DISPIMG("ID_CF118F02A9644B1AA0F6FCF76D64DFB0",1)</v>
      </c>
      <c r="E148" s="22" t="s">
        <v>7</v>
      </c>
      <c r="F148" s="22" t="str">
        <f>_xlfn.DISPIMG("ID_3ED51016DCE24FB9A18F2CD89B59BFA4",1)</f>
        <v>=DISPIMG("ID_3ED51016DCE24FB9A18F2CD89B59BFA4",1)</v>
      </c>
      <c r="G148" s="22" t="s">
        <v>7</v>
      </c>
      <c r="I148" s="26" t="s">
        <v>311</v>
      </c>
    </row>
    <row r="149" s="22" customFormat="1" ht="120" customHeight="1" spans="1:9">
      <c r="A149" s="20" t="s">
        <v>312</v>
      </c>
      <c r="B149" s="21" t="s">
        <v>258</v>
      </c>
      <c r="D149" s="22" t="str">
        <f>_xlfn.DISPIMG("ID_41101F79F6CF4DCD9D85D20AAE2C1E86",1)</f>
        <v>=DISPIMG("ID_41101F79F6CF4DCD9D85D20AAE2C1E86",1)</v>
      </c>
      <c r="E149" s="22" t="s">
        <v>7</v>
      </c>
      <c r="F149" s="22" t="str">
        <f>_xlfn.DISPIMG("ID_42D98A6FDC434ACEB94D0B705F886FB5",1)</f>
        <v>=DISPIMG("ID_42D98A6FDC434ACEB94D0B705F886FB5",1)</v>
      </c>
      <c r="G149" s="22" t="s">
        <v>7</v>
      </c>
      <c r="I149" s="29" t="s">
        <v>313</v>
      </c>
    </row>
    <row r="150" s="22" customFormat="1" ht="120" customHeight="1" spans="1:9">
      <c r="A150" s="20" t="s">
        <v>314</v>
      </c>
      <c r="B150" s="21" t="s">
        <v>258</v>
      </c>
      <c r="D150" s="22" t="str">
        <f>_xlfn.DISPIMG("ID_AB7F886D13E3413D90B31F3898FFDC3B",1)</f>
        <v>=DISPIMG("ID_AB7F886D13E3413D90B31F3898FFDC3B",1)</v>
      </c>
      <c r="E150" s="22" t="s">
        <v>7</v>
      </c>
      <c r="F150" s="22" t="str">
        <f>_xlfn.DISPIMG("ID_F470A1B9ECA14B94BD2EE2581D8112A7",1)</f>
        <v>=DISPIMG("ID_F470A1B9ECA14B94BD2EE2581D8112A7",1)</v>
      </c>
      <c r="G150" s="22" t="s">
        <v>7</v>
      </c>
      <c r="I150" s="29" t="s">
        <v>315</v>
      </c>
    </row>
    <row r="151" s="22" customFormat="1" ht="120" customHeight="1" spans="1:9">
      <c r="A151" s="20" t="s">
        <v>316</v>
      </c>
      <c r="B151" s="21" t="s">
        <v>258</v>
      </c>
      <c r="D151" s="22" t="str">
        <f>_xlfn.DISPIMG("ID_1DB1C1BFE485448F86C3D9ADCE350095",1)</f>
        <v>=DISPIMG("ID_1DB1C1BFE485448F86C3D9ADCE350095",1)</v>
      </c>
      <c r="E151" s="22" t="s">
        <v>7</v>
      </c>
      <c r="F151" s="22" t="str">
        <f>_xlfn.DISPIMG("ID_1934F638A6C7498F94CB52B2AC173168",1)</f>
        <v>=DISPIMG("ID_1934F638A6C7498F94CB52B2AC173168",1)</v>
      </c>
      <c r="G151" s="22" t="s">
        <v>7</v>
      </c>
      <c r="I151" s="29" t="s">
        <v>317</v>
      </c>
    </row>
  </sheetData>
  <sheetProtection formatCells="0" formatColumns="0" formatRows="0" insertRows="0" insertColumns="0" insertHyperlinks="0" deleteColumns="0" deleteRows="0" sort="0" autoFilter="0" pivotTables="0"/>
  <autoFilter xmlns:etc="http://www.wps.cn/officeDocument/2017/etCustomData" ref="B1:H151" etc:filterBottomFollowUsedRange="0">
    <extLst/>
  </autoFilter>
  <pageMargins left="0.75" right="0.75" top="1" bottom="1" header="0.511805555555556" footer="0.511805555555556"/>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N513"/>
  <sheetViews>
    <sheetView tabSelected="1" topLeftCell="I1" workbookViewId="0">
      <selection activeCell="I1" sqref="I$1:I$1048576"/>
    </sheetView>
  </sheetViews>
  <sheetFormatPr defaultColWidth="50.625" defaultRowHeight="13.5"/>
  <cols>
    <col min="1" max="1" width="50.625" style="12" customWidth="1"/>
    <col min="2" max="6" width="50.625" customWidth="1"/>
    <col min="7" max="7" width="50.625" style="13" customWidth="1"/>
    <col min="8" max="8" width="50.625" customWidth="1"/>
    <col min="9" max="9" width="50.625" customWidth="1"/>
    <col min="10" max="16384" width="50.625" customWidth="1"/>
  </cols>
  <sheetData>
    <row r="1" ht="83.75" customHeight="1" spans="1:14">
      <c r="A1" s="14" t="s">
        <v>318</v>
      </c>
      <c r="B1" s="12"/>
      <c r="C1" s="12"/>
      <c r="D1" s="12"/>
      <c r="E1" s="12"/>
      <c r="F1" s="12"/>
      <c r="I1" s="15"/>
    </row>
    <row r="2" ht="15" spans="1:14">
      <c r="A2" s="15" t="s">
        <v>0</v>
      </c>
      <c r="B2" s="16" t="s">
        <v>1</v>
      </c>
      <c r="C2" s="16" t="s">
        <v>4</v>
      </c>
      <c r="D2" s="16" t="s">
        <v>319</v>
      </c>
      <c r="E2" s="17" t="s">
        <v>320</v>
      </c>
      <c r="F2" s="18" t="s">
        <v>321</v>
      </c>
      <c r="G2" s="19" t="s">
        <v>322</v>
      </c>
      <c r="H2" s="17" t="s">
        <v>323</v>
      </c>
    </row>
    <row r="3" ht="110.25" customHeight="1" spans="1:14">
      <c r="A3" s="20" t="s">
        <v>5</v>
      </c>
      <c r="B3" s="21" t="s">
        <v>6</v>
      </c>
      <c r="C3" s="22" t="str">
        <f>_xlfn.DISPIMG("ID_447A43A71C05467DBE24BBF8D2B4F06F",1)</f>
        <v>=DISPIMG("ID_447A43A71C05467DBE24BBF8D2B4F06F",1)</v>
      </c>
      <c r="D3" s="23" t="s">
        <v>324</v>
      </c>
      <c r="E3" s="17" t="s">
        <v>6</v>
      </c>
      <c r="F3">
        <v>1</v>
      </c>
      <c r="G3" s="24" t="s">
        <v>325</v>
      </c>
      <c r="H3" s="25" t="s">
        <v>326</v>
      </c>
      <c r="I3" s="26" t="s">
        <v>8</v>
      </c>
      <c r="N3" s="27"/>
    </row>
    <row r="4" ht="110.25" hidden="1" spans="1:14">
      <c r="A4" s="20" t="s">
        <v>9</v>
      </c>
      <c r="B4" s="21" t="s">
        <v>6</v>
      </c>
      <c r="C4" s="22" t="str">
        <f>_xlfn.DISPIMG("ID_C7F917CEDBAF4C9CA229EDF1EE905C03",1)</f>
        <v>=DISPIMG("ID_C7F917CEDBAF4C9CA229EDF1EE905C03",1)</v>
      </c>
      <c r="D4" s="22"/>
      <c r="G4"/>
    </row>
    <row r="5" ht="110.25" hidden="1" spans="1:14">
      <c r="A5" s="20" t="s">
        <v>12</v>
      </c>
      <c r="B5" s="21" t="s">
        <v>6</v>
      </c>
      <c r="C5" s="22" t="str">
        <f>_xlfn.DISPIMG("ID_5A6C49FCC4E949248A24EB1A1001FCDF",1)</f>
        <v>=DISPIMG("ID_5A6C49FCC4E949248A24EB1A1001FCDF",1)</v>
      </c>
      <c r="D5" s="23"/>
      <c r="G5"/>
    </row>
    <row r="6" customFormat="1" ht="110.25" customHeight="1" spans="1:14">
      <c r="A6" s="20" t="s">
        <v>14</v>
      </c>
      <c r="B6" s="21" t="s">
        <v>6</v>
      </c>
      <c r="C6" s="22" t="str">
        <f>_xlfn.DISPIMG("ID_66857CB2FE524345B3BF4EB37DBC393E",1)</f>
        <v>=DISPIMG("ID_66857CB2FE524345B3BF4EB37DBC393E",1)</v>
      </c>
      <c r="D6" s="23" t="s">
        <v>324</v>
      </c>
      <c r="E6" s="17" t="s">
        <v>327</v>
      </c>
      <c r="G6" s="24" t="s">
        <v>328</v>
      </c>
      <c r="H6" s="25" t="s">
        <v>329</v>
      </c>
      <c r="I6" s="26" t="s">
        <v>16</v>
      </c>
      <c r="N6" s="27"/>
    </row>
    <row r="7" ht="110.25" hidden="1" spans="1:14">
      <c r="A7" s="20" t="s">
        <v>17</v>
      </c>
      <c r="B7" s="21" t="s">
        <v>6</v>
      </c>
      <c r="C7" s="22" t="str">
        <f>_xlfn.DISPIMG("ID_C842B73521044A3D85A92B9267746083",1)</f>
        <v>=DISPIMG("ID_C842B73521044A3D85A92B9267746083",1)</v>
      </c>
      <c r="D7" s="28"/>
      <c r="G7"/>
      <c r="I7" s="29"/>
    </row>
    <row r="8" ht="110.25" hidden="1" spans="1:14">
      <c r="A8" s="20" t="s">
        <v>19</v>
      </c>
      <c r="B8" s="21" t="s">
        <v>6</v>
      </c>
      <c r="C8" s="22" t="str">
        <f>_xlfn.DISPIMG("ID_E66B33BDB1C84D62A94F49087D122C98",1)</f>
        <v>=DISPIMG("ID_E66B33BDB1C84D62A94F49087D122C98",1)</v>
      </c>
      <c r="D8" s="22"/>
      <c r="G8"/>
      <c r="I8" s="29"/>
    </row>
    <row r="9" customFormat="1" ht="110.25" customHeight="1" spans="1:14">
      <c r="A9" s="20" t="s">
        <v>21</v>
      </c>
      <c r="B9" s="21" t="s">
        <v>6</v>
      </c>
      <c r="C9" s="22" t="str">
        <f>_xlfn.DISPIMG("ID_5F75DB807ECB4F9FBC865317A4948E4D",1)</f>
        <v>=DISPIMG("ID_5F75DB807ECB4F9FBC865317A4948E4D",1)</v>
      </c>
      <c r="D9" s="23" t="s">
        <v>324</v>
      </c>
      <c r="E9" s="17" t="s">
        <v>330</v>
      </c>
      <c r="G9" s="24" t="s">
        <v>331</v>
      </c>
      <c r="H9" s="25" t="s">
        <v>332</v>
      </c>
      <c r="I9" s="26" t="s">
        <v>22</v>
      </c>
      <c r="N9" s="27"/>
    </row>
    <row r="10" customFormat="1" ht="110.25" customHeight="1" spans="1:14">
      <c r="A10" s="20" t="s">
        <v>23</v>
      </c>
      <c r="B10" s="21" t="s">
        <v>333</v>
      </c>
      <c r="C10" s="22" t="str">
        <f>_xlfn.DISPIMG("ID_2227CF0CB8234C1E91D74AB9E0650C02",1)</f>
        <v>=DISPIMG("ID_2227CF0CB8234C1E91D74AB9E0650C02",1)</v>
      </c>
      <c r="D10" s="23" t="s">
        <v>324</v>
      </c>
      <c r="E10" s="17" t="s">
        <v>334</v>
      </c>
      <c r="G10" s="24" t="s">
        <v>335</v>
      </c>
      <c r="H10" s="25" t="s">
        <v>336</v>
      </c>
      <c r="I10" s="26" t="s">
        <v>24</v>
      </c>
      <c r="N10" s="27"/>
    </row>
    <row r="11" ht="110.25" hidden="1" spans="1:14">
      <c r="A11" s="20" t="s">
        <v>25</v>
      </c>
      <c r="B11" s="21" t="s">
        <v>6</v>
      </c>
      <c r="C11" s="22" t="str">
        <f>_xlfn.DISPIMG("ID_3A8CA5E1B36149B8B1FE27F414F3F2FC",1)</f>
        <v>=DISPIMG("ID_3A8CA5E1B36149B8B1FE27F414F3F2FC",1)</v>
      </c>
      <c r="D11" s="22"/>
      <c r="G11"/>
      <c r="I11" s="29"/>
    </row>
    <row r="12" customFormat="1" ht="110.25" customHeight="1" spans="1:14">
      <c r="A12" s="20" t="s">
        <v>27</v>
      </c>
      <c r="B12" s="21" t="s">
        <v>6</v>
      </c>
      <c r="C12" s="22" t="str">
        <f>_xlfn.DISPIMG("ID_1571E962C76644CFAD492FCF20E95F23",1)</f>
        <v>=DISPIMG("ID_1571E962C76644CFAD492FCF20E95F23",1)</v>
      </c>
      <c r="D12" s="23" t="s">
        <v>324</v>
      </c>
      <c r="E12" s="17" t="s">
        <v>337</v>
      </c>
      <c r="F12">
        <v>1</v>
      </c>
      <c r="G12" s="24" t="s">
        <v>338</v>
      </c>
      <c r="H12" s="25" t="s">
        <v>339</v>
      </c>
      <c r="I12" s="26" t="s">
        <v>28</v>
      </c>
      <c r="N12" s="27"/>
    </row>
    <row r="13" ht="110.25" hidden="1" spans="1:14">
      <c r="A13" s="20" t="s">
        <v>29</v>
      </c>
      <c r="B13" s="21" t="s">
        <v>6</v>
      </c>
      <c r="C13" s="22" t="str">
        <f>_xlfn.DISPIMG("ID_D73487DD8B3B46D7AB2CD6CDC260C92C",1)</f>
        <v>=DISPIMG("ID_D73487DD8B3B46D7AB2CD6CDC260C92C",1)</v>
      </c>
      <c r="D13" s="28"/>
      <c r="G13"/>
      <c r="I13" s="29"/>
    </row>
    <row r="14" ht="110.25" hidden="1" spans="1:14">
      <c r="A14" s="20" t="s">
        <v>33</v>
      </c>
      <c r="B14" s="21" t="s">
        <v>6</v>
      </c>
      <c r="C14" s="22" t="str">
        <f>_xlfn.DISPIMG("ID_9901F5ADFFD24B71ACB41022C88790AE",1)</f>
        <v>=DISPIMG("ID_9901F5ADFFD24B71ACB41022C88790AE",1)</v>
      </c>
      <c r="D14" s="22"/>
      <c r="G14"/>
      <c r="I14" s="29"/>
    </row>
    <row r="15" customFormat="1" ht="110.25" customHeight="1" spans="1:14">
      <c r="A15" s="20" t="s">
        <v>35</v>
      </c>
      <c r="B15" s="21" t="s">
        <v>333</v>
      </c>
      <c r="C15" s="22" t="str">
        <f>_xlfn.DISPIMG("ID_A8741FB8917541A0A73E4A9B2CB089DD",1)</f>
        <v>=DISPIMG("ID_A8741FB8917541A0A73E4A9B2CB089DD",1)</v>
      </c>
      <c r="D15" s="23" t="s">
        <v>324</v>
      </c>
      <c r="E15" s="17" t="s">
        <v>340</v>
      </c>
      <c r="G15" s="24" t="s">
        <v>341</v>
      </c>
      <c r="H15" s="25" t="s">
        <v>342</v>
      </c>
      <c r="I15" s="26" t="s">
        <v>36</v>
      </c>
      <c r="N15" s="27"/>
    </row>
    <row r="16" customFormat="1" ht="110.25" customHeight="1" spans="1:14">
      <c r="A16" s="20" t="s">
        <v>37</v>
      </c>
      <c r="B16" s="21" t="s">
        <v>6</v>
      </c>
      <c r="C16" s="22" t="str">
        <f>_xlfn.DISPIMG("ID_E3F3C926FAA24E19AE5A5C1776810BE6",1)</f>
        <v>=DISPIMG("ID_E3F3C926FAA24E19AE5A5C1776810BE6",1)</v>
      </c>
      <c r="D16" s="23" t="s">
        <v>324</v>
      </c>
      <c r="E16" s="17" t="s">
        <v>343</v>
      </c>
      <c r="G16" s="24" t="s">
        <v>344</v>
      </c>
      <c r="H16" s="25" t="s">
        <v>345</v>
      </c>
      <c r="I16" s="26" t="s">
        <v>38</v>
      </c>
      <c r="N16" s="27"/>
    </row>
    <row r="17" ht="110.25" hidden="1" spans="1:14">
      <c r="A17" s="20" t="s">
        <v>39</v>
      </c>
      <c r="B17" s="21" t="s">
        <v>6</v>
      </c>
      <c r="C17" s="22" t="str">
        <f>_xlfn.DISPIMG("ID_EB2A80570C5247389C0FE6A0E2FC071C",1)</f>
        <v>=DISPIMG("ID_EB2A80570C5247389C0FE6A0E2FC071C",1)</v>
      </c>
      <c r="D17" s="22"/>
      <c r="G17"/>
      <c r="I17" s="29"/>
    </row>
    <row r="18" customFormat="1" ht="110.25" customHeight="1" spans="1:14">
      <c r="A18" s="20" t="s">
        <v>41</v>
      </c>
      <c r="B18" s="21" t="s">
        <v>6</v>
      </c>
      <c r="C18" s="22" t="str">
        <f>_xlfn.DISPIMG("ID_0B5208A66DAA4B5C80DE57012904D3A7",1)</f>
        <v>=DISPIMG("ID_0B5208A66DAA4B5C80DE57012904D3A7",1)</v>
      </c>
      <c r="D18" s="23" t="s">
        <v>324</v>
      </c>
      <c r="E18" s="17" t="s">
        <v>346</v>
      </c>
      <c r="F18">
        <v>1</v>
      </c>
      <c r="G18" s="24" t="s">
        <v>347</v>
      </c>
      <c r="H18" s="25" t="s">
        <v>348</v>
      </c>
      <c r="I18" s="26" t="s">
        <v>42</v>
      </c>
      <c r="N18" s="27"/>
    </row>
    <row r="19" customFormat="1" ht="110.25" customHeight="1" spans="1:14">
      <c r="A19" s="20" t="s">
        <v>43</v>
      </c>
      <c r="B19" s="21" t="s">
        <v>6</v>
      </c>
      <c r="C19" s="22" t="str">
        <f>_xlfn.DISPIMG("ID_A95435D62F1343649C6F9CCB3AA324FE",1)</f>
        <v>=DISPIMG("ID_A95435D62F1343649C6F9CCB3AA324FE",1)</v>
      </c>
      <c r="D19" s="23" t="s">
        <v>324</v>
      </c>
      <c r="E19" s="17" t="s">
        <v>349</v>
      </c>
      <c r="G19" s="24" t="s">
        <v>350</v>
      </c>
      <c r="H19" s="25" t="s">
        <v>351</v>
      </c>
      <c r="I19" s="26" t="s">
        <v>44</v>
      </c>
      <c r="N19" s="27"/>
    </row>
    <row r="20" ht="110.25" hidden="1" spans="1:14">
      <c r="A20" s="20" t="s">
        <v>45</v>
      </c>
      <c r="B20" s="21" t="s">
        <v>6</v>
      </c>
      <c r="C20" s="22" t="str">
        <f>_xlfn.DISPIMG("ID_2824561554114601955DCF5BDAAE1682",1)</f>
        <v>=DISPIMG("ID_2824561554114601955DCF5BDAAE1682",1)</v>
      </c>
      <c r="D20" s="22"/>
      <c r="G20"/>
      <c r="I20" s="29"/>
    </row>
    <row r="21" ht="110.25" hidden="1" spans="1:14">
      <c r="A21" s="20" t="s">
        <v>47</v>
      </c>
      <c r="B21" s="21" t="s">
        <v>6</v>
      </c>
      <c r="C21" s="22" t="str">
        <f>_xlfn.DISPIMG("ID_23FF2CCB0F2F44FDA36712F7BBD2261B",1)</f>
        <v>=DISPIMG("ID_23FF2CCB0F2F44FDA36712F7BBD2261B",1)</v>
      </c>
      <c r="D21" s="22"/>
      <c r="G21"/>
      <c r="I21" s="29"/>
    </row>
    <row r="22" customFormat="1" ht="110.25" customHeight="1" spans="1:14">
      <c r="A22" s="20" t="s">
        <v>49</v>
      </c>
      <c r="B22" s="21" t="s">
        <v>6</v>
      </c>
      <c r="C22" s="22" t="str">
        <f>_xlfn.DISPIMG("ID_30F327B935D8422BA77CFC9B3A247D46",1)</f>
        <v>=DISPIMG("ID_30F327B935D8422BA77CFC9B3A247D46",1)</v>
      </c>
      <c r="D22" s="23" t="s">
        <v>324</v>
      </c>
      <c r="E22" s="17" t="s">
        <v>352</v>
      </c>
      <c r="F22">
        <v>1</v>
      </c>
      <c r="G22" s="24" t="s">
        <v>353</v>
      </c>
      <c r="H22" s="25" t="s">
        <v>354</v>
      </c>
      <c r="I22" s="26" t="s">
        <v>51</v>
      </c>
      <c r="N22" s="27"/>
    </row>
    <row r="23" customFormat="1" ht="110.25" customHeight="1" spans="1:14">
      <c r="A23" s="20" t="s">
        <v>52</v>
      </c>
      <c r="B23" s="21" t="s">
        <v>6</v>
      </c>
      <c r="C23" s="22" t="str">
        <f>_xlfn.DISPIMG("ID_88B7A738E623486DA2C7A26294681048",1)</f>
        <v>=DISPIMG("ID_88B7A738E623486DA2C7A26294681048",1)</v>
      </c>
      <c r="D23" s="23" t="s">
        <v>324</v>
      </c>
      <c r="E23" s="17" t="s">
        <v>355</v>
      </c>
      <c r="G23" s="24" t="s">
        <v>356</v>
      </c>
      <c r="H23" s="25" t="s">
        <v>357</v>
      </c>
      <c r="I23" s="26" t="s">
        <v>53</v>
      </c>
      <c r="N23" s="27"/>
    </row>
    <row r="24" ht="110.25" hidden="1" spans="1:14">
      <c r="A24" s="20" t="s">
        <v>54</v>
      </c>
      <c r="B24" s="21" t="s">
        <v>6</v>
      </c>
      <c r="C24" s="22" t="str">
        <f>_xlfn.DISPIMG("ID_35DAE197F23A4FC28426E740B8005031",1)</f>
        <v>=DISPIMG("ID_35DAE197F23A4FC28426E740B8005031",1)</v>
      </c>
      <c r="D24" s="22"/>
      <c r="G24"/>
      <c r="I24" s="29"/>
    </row>
    <row r="25" ht="110.25" hidden="1" spans="1:14">
      <c r="A25" s="20" t="s">
        <v>57</v>
      </c>
      <c r="B25" s="21" t="s">
        <v>6</v>
      </c>
      <c r="C25" s="22" t="str">
        <f>_xlfn.DISPIMG("ID_A5BA933913CA417CA4FFDA7A11C325AB",1)</f>
        <v>=DISPIMG("ID_A5BA933913CA417CA4FFDA7A11C325AB",1)</v>
      </c>
      <c r="D25" s="22"/>
      <c r="G25"/>
      <c r="I25" s="29"/>
    </row>
    <row r="26" ht="110.25" hidden="1" spans="1:14">
      <c r="A26" s="20" t="s">
        <v>59</v>
      </c>
      <c r="B26" s="21" t="s">
        <v>6</v>
      </c>
      <c r="C26" s="22" t="str">
        <f>_xlfn.DISPIMG("ID_2284DA84F544484A87C057F235C95975",1)</f>
        <v>=DISPIMG("ID_2284DA84F544484A87C057F235C95975",1)</v>
      </c>
      <c r="D26" s="22"/>
      <c r="G26"/>
      <c r="I26" s="29"/>
    </row>
    <row r="27" ht="110.25" hidden="1" spans="1:14">
      <c r="A27" s="20" t="s">
        <v>61</v>
      </c>
      <c r="B27" s="21" t="s">
        <v>6</v>
      </c>
      <c r="C27" s="22" t="str">
        <f>_xlfn.DISPIMG("ID_156A7FF0B8A24986ABD2E2EB03F49DE8",1)</f>
        <v>=DISPIMG("ID_156A7FF0B8A24986ABD2E2EB03F49DE8",1)</v>
      </c>
      <c r="D27" s="22"/>
      <c r="G27"/>
      <c r="I27" s="29"/>
    </row>
    <row r="28" ht="110.25" hidden="1" spans="1:14">
      <c r="A28" s="20" t="s">
        <v>63</v>
      </c>
      <c r="B28" s="21" t="s">
        <v>6</v>
      </c>
      <c r="C28" s="22" t="str">
        <f>_xlfn.DISPIMG("ID_5BA062F5E85D4F5691E5C5B650AA767B",1)</f>
        <v>=DISPIMG("ID_5BA062F5E85D4F5691E5C5B650AA767B",1)</v>
      </c>
      <c r="D28" s="22"/>
      <c r="G28"/>
      <c r="I28" s="29"/>
    </row>
    <row r="29" ht="110.25" hidden="1" spans="1:14">
      <c r="A29" s="20" t="s">
        <v>65</v>
      </c>
      <c r="B29" s="21" t="s">
        <v>6</v>
      </c>
      <c r="C29" s="22" t="str">
        <f>_xlfn.DISPIMG("ID_5F0E9372C2594BCBB65B73F84A1DFE61",1)</f>
        <v>=DISPIMG("ID_5F0E9372C2594BCBB65B73F84A1DFE61",1)</v>
      </c>
      <c r="D29" s="22"/>
      <c r="G29"/>
      <c r="I29" s="29"/>
    </row>
    <row r="30" customFormat="1" ht="110.25" customHeight="1" spans="1:14">
      <c r="A30" s="20" t="s">
        <v>67</v>
      </c>
      <c r="B30" s="21" t="s">
        <v>6</v>
      </c>
      <c r="C30" s="22" t="str">
        <f>_xlfn.DISPIMG("ID_3C96299CE59C424696BC3424E3949E13",1)</f>
        <v>=DISPIMG("ID_3C96299CE59C424696BC3424E3949E13",1)</v>
      </c>
      <c r="D30" s="23" t="s">
        <v>324</v>
      </c>
      <c r="E30" s="17" t="s">
        <v>6</v>
      </c>
      <c r="G30" s="24" t="s">
        <v>358</v>
      </c>
      <c r="H30" s="25" t="s">
        <v>359</v>
      </c>
      <c r="I30" s="26" t="s">
        <v>68</v>
      </c>
      <c r="N30" s="27"/>
    </row>
    <row r="31" customFormat="1" ht="110.25" customHeight="1" spans="1:14">
      <c r="A31" s="20" t="s">
        <v>69</v>
      </c>
      <c r="B31" s="21" t="s">
        <v>6</v>
      </c>
      <c r="C31" s="22" t="str">
        <f>_xlfn.DISPIMG("ID_E2E549AD935B46C1A45B6600C5F762E8",1)</f>
        <v>=DISPIMG("ID_E2E549AD935B46C1A45B6600C5F762E8",1)</v>
      </c>
      <c r="D31" s="23" t="s">
        <v>324</v>
      </c>
      <c r="E31" s="17" t="s">
        <v>360</v>
      </c>
      <c r="G31" s="24" t="s">
        <v>361</v>
      </c>
      <c r="H31" s="25" t="s">
        <v>362</v>
      </c>
      <c r="I31" s="26" t="s">
        <v>70</v>
      </c>
      <c r="N31" s="27"/>
    </row>
    <row r="32" ht="110.25" hidden="1" spans="1:14">
      <c r="A32" s="20" t="s">
        <v>71</v>
      </c>
      <c r="B32" s="21" t="s">
        <v>6</v>
      </c>
      <c r="C32" s="22" t="str">
        <f>_xlfn.DISPIMG("ID_10A210AE4C374CEFBDCA58A9A741D2FF",1)</f>
        <v>=DISPIMG("ID_10A210AE4C374CEFBDCA58A9A741D2FF",1)</v>
      </c>
      <c r="D32" s="22"/>
      <c r="G32"/>
      <c r="I32" s="29"/>
    </row>
    <row r="33" ht="110.25" hidden="1" spans="1:14">
      <c r="A33" s="20" t="s">
        <v>73</v>
      </c>
      <c r="B33" s="21" t="s">
        <v>74</v>
      </c>
      <c r="C33" s="22" t="str">
        <f>_xlfn.DISPIMG("ID_B22F9DEC84914CD696619A327EA45818",1)</f>
        <v>=DISPIMG("ID_B22F9DEC84914CD696619A327EA45818",1)</v>
      </c>
      <c r="D33" s="22"/>
      <c r="G33"/>
      <c r="I33" s="29"/>
    </row>
    <row r="34" customFormat="1" ht="110.25" customHeight="1" spans="1:14">
      <c r="A34" s="20" t="s">
        <v>76</v>
      </c>
      <c r="B34" s="21" t="s">
        <v>74</v>
      </c>
      <c r="C34" s="22" t="str">
        <f>_xlfn.DISPIMG("ID_2F20B1C1FF0F4BB5840188231F2B847D",1)</f>
        <v>=DISPIMG("ID_2F20B1C1FF0F4BB5840188231F2B847D",1)</v>
      </c>
      <c r="D34" s="23" t="s">
        <v>324</v>
      </c>
      <c r="E34" s="17" t="s">
        <v>363</v>
      </c>
      <c r="F34">
        <v>1</v>
      </c>
      <c r="G34" s="24" t="s">
        <v>364</v>
      </c>
      <c r="H34" s="25" t="s">
        <v>365</v>
      </c>
      <c r="I34" s="26" t="s">
        <v>77</v>
      </c>
      <c r="N34" s="27"/>
    </row>
    <row r="35" customFormat="1" ht="110.25" customHeight="1" spans="1:14">
      <c r="A35" s="20" t="s">
        <v>78</v>
      </c>
      <c r="B35" s="21" t="s">
        <v>74</v>
      </c>
      <c r="C35" s="22" t="str">
        <f>_xlfn.DISPIMG("ID_43459FCF09394210AD7C7BF3C5AE4CF3",1)</f>
        <v>=DISPIMG("ID_43459FCF09394210AD7C7BF3C5AE4CF3",1)</v>
      </c>
      <c r="D35" s="23" t="s">
        <v>324</v>
      </c>
      <c r="E35" s="17" t="s">
        <v>366</v>
      </c>
      <c r="G35" s="24" t="s">
        <v>367</v>
      </c>
      <c r="H35" s="25" t="s">
        <v>368</v>
      </c>
      <c r="I35" s="26" t="s">
        <v>79</v>
      </c>
      <c r="N35" s="27"/>
    </row>
    <row r="36" ht="110.25" hidden="1" spans="1:14">
      <c r="A36" s="20" t="s">
        <v>80</v>
      </c>
      <c r="B36" s="21" t="s">
        <v>74</v>
      </c>
      <c r="C36" s="22" t="str">
        <f>_xlfn.DISPIMG("ID_411C28E57FFD427D8A49821D704A0D61",1)</f>
        <v>=DISPIMG("ID_411C28E57FFD427D8A49821D704A0D61",1)</v>
      </c>
      <c r="D36" s="22"/>
      <c r="G36"/>
      <c r="I36" s="29"/>
    </row>
    <row r="37" ht="110.25" hidden="1" spans="1:14">
      <c r="A37" s="20" t="s">
        <v>82</v>
      </c>
      <c r="B37" s="21" t="s">
        <v>74</v>
      </c>
      <c r="C37" s="22" t="str">
        <f>_xlfn.DISPIMG("ID_8FACCF7499024D01AFDB272FBE4A639E",1)</f>
        <v>=DISPIMG("ID_8FACCF7499024D01AFDB272FBE4A639E",1)</v>
      </c>
      <c r="D37" s="22"/>
      <c r="G37"/>
      <c r="I37" s="29"/>
    </row>
    <row r="38" customFormat="1" ht="110.25" customHeight="1" spans="1:14">
      <c r="A38" s="20" t="s">
        <v>84</v>
      </c>
      <c r="B38" s="21" t="s">
        <v>74</v>
      </c>
      <c r="C38" s="22" t="str">
        <f>_xlfn.DISPIMG("ID_0E5816A7B3F843BCB3F64D83E6E85ED5",1)</f>
        <v>=DISPIMG("ID_0E5816A7B3F843BCB3F64D83E6E85ED5",1)</v>
      </c>
      <c r="D38" s="23" t="s">
        <v>324</v>
      </c>
      <c r="E38" s="17" t="s">
        <v>369</v>
      </c>
      <c r="G38" s="24" t="s">
        <v>370</v>
      </c>
      <c r="H38" s="25" t="s">
        <v>371</v>
      </c>
      <c r="I38" s="26" t="s">
        <v>86</v>
      </c>
      <c r="N38" s="27"/>
    </row>
    <row r="39" ht="110.25" hidden="1" spans="1:14">
      <c r="A39" s="20" t="s">
        <v>87</v>
      </c>
      <c r="B39" s="21" t="s">
        <v>74</v>
      </c>
      <c r="C39" s="22" t="str">
        <f>_xlfn.DISPIMG("ID_A5615B2A39774F89A3ED58D9FE0DB98F",1)</f>
        <v>=DISPIMG("ID_A5615B2A39774F89A3ED58D9FE0DB98F",1)</v>
      </c>
      <c r="D39" s="22"/>
      <c r="G39"/>
      <c r="I39" s="29"/>
    </row>
    <row r="40" customFormat="1" ht="110.25" customHeight="1" spans="1:14">
      <c r="A40" s="20" t="s">
        <v>89</v>
      </c>
      <c r="B40" s="21" t="s">
        <v>74</v>
      </c>
      <c r="C40" s="22" t="str">
        <f>_xlfn.DISPIMG("ID_404C1B5CFCFB40E6967BF78C09F2DD8D",1)</f>
        <v>=DISPIMG("ID_404C1B5CFCFB40E6967BF78C09F2DD8D",1)</v>
      </c>
      <c r="D40" s="23" t="s">
        <v>324</v>
      </c>
      <c r="E40" s="17" t="s">
        <v>372</v>
      </c>
      <c r="G40" s="24" t="s">
        <v>373</v>
      </c>
      <c r="H40" s="25" t="s">
        <v>374</v>
      </c>
      <c r="I40" s="26" t="s">
        <v>90</v>
      </c>
      <c r="N40" s="27"/>
    </row>
    <row r="41" ht="110.25" hidden="1" spans="1:14">
      <c r="A41" s="20" t="s">
        <v>91</v>
      </c>
      <c r="B41" s="21" t="s">
        <v>74</v>
      </c>
      <c r="C41" s="22" t="str">
        <f>_xlfn.DISPIMG("ID_A18CAA682CC24D16BCC20A9F834CE245",1)</f>
        <v>=DISPIMG("ID_A18CAA682CC24D16BCC20A9F834CE245",1)</v>
      </c>
      <c r="D41" s="22"/>
      <c r="G41"/>
      <c r="I41" s="29"/>
    </row>
    <row r="42" customFormat="1" ht="110.25" customHeight="1" spans="1:14">
      <c r="A42" s="20" t="s">
        <v>93</v>
      </c>
      <c r="B42" s="21" t="s">
        <v>74</v>
      </c>
      <c r="C42" s="22" t="str">
        <f>_xlfn.DISPIMG("ID_4E5E608F90D6428395A232A7C3CD4059",1)</f>
        <v>=DISPIMG("ID_4E5E608F90D6428395A232A7C3CD4059",1)</v>
      </c>
      <c r="D42" s="23" t="s">
        <v>324</v>
      </c>
      <c r="E42" s="17" t="s">
        <v>375</v>
      </c>
      <c r="G42" s="24" t="s">
        <v>376</v>
      </c>
      <c r="H42" s="25" t="s">
        <v>377</v>
      </c>
      <c r="I42" s="26" t="s">
        <v>94</v>
      </c>
      <c r="N42" s="27"/>
    </row>
    <row r="43" customFormat="1" ht="110.25" customHeight="1" spans="1:14">
      <c r="A43" s="20" t="s">
        <v>95</v>
      </c>
      <c r="B43" s="21" t="s">
        <v>74</v>
      </c>
      <c r="C43" s="22" t="str">
        <f>_xlfn.DISPIMG("ID_7DCB1D6DF9A04215A0F0F2AE34043805",1)</f>
        <v>=DISPIMG("ID_7DCB1D6DF9A04215A0F0F2AE34043805",1)</v>
      </c>
      <c r="D43" s="23" t="s">
        <v>324</v>
      </c>
      <c r="E43" s="17" t="s">
        <v>375</v>
      </c>
      <c r="G43" s="24" t="s">
        <v>378</v>
      </c>
      <c r="H43" s="25" t="s">
        <v>379</v>
      </c>
      <c r="I43" s="26" t="s">
        <v>96</v>
      </c>
      <c r="N43" s="27"/>
    </row>
    <row r="44" ht="110.25" hidden="1" spans="1:14">
      <c r="A44" s="20" t="s">
        <v>97</v>
      </c>
      <c r="B44" s="21" t="s">
        <v>74</v>
      </c>
      <c r="C44" s="22" t="str">
        <f>_xlfn.DISPIMG("ID_DEE9E947A69E4FD88AAD9E6E361B9B1F",1)</f>
        <v>=DISPIMG("ID_DEE9E947A69E4FD88AAD9E6E361B9B1F",1)</v>
      </c>
      <c r="D44" s="22"/>
      <c r="G44"/>
      <c r="I44" s="29"/>
    </row>
    <row r="45" ht="110.25" hidden="1" spans="1:14">
      <c r="A45" s="20" t="s">
        <v>99</v>
      </c>
      <c r="B45" s="21" t="s">
        <v>74</v>
      </c>
      <c r="C45" s="22" t="str">
        <f>_xlfn.DISPIMG("ID_B2373FE25CC44B45815E4A21EF48F711",1)</f>
        <v>=DISPIMG("ID_B2373FE25CC44B45815E4A21EF48F711",1)</v>
      </c>
      <c r="D45" s="22"/>
      <c r="G45"/>
      <c r="I45" s="29"/>
    </row>
    <row r="46" ht="110.25" hidden="1" spans="1:14">
      <c r="A46" s="20" t="s">
        <v>101</v>
      </c>
      <c r="B46" s="21" t="s">
        <v>74</v>
      </c>
      <c r="C46" s="22" t="str">
        <f>_xlfn.DISPIMG("ID_1684F7D1A34C4867A0CC54143B3B0699",1)</f>
        <v>=DISPIMG("ID_1684F7D1A34C4867A0CC54143B3B0699",1)</v>
      </c>
      <c r="D46" s="28"/>
      <c r="G46"/>
      <c r="I46" s="29"/>
    </row>
    <row r="47" ht="110.25" hidden="1" spans="1:14">
      <c r="A47" s="20" t="s">
        <v>103</v>
      </c>
      <c r="B47" s="21" t="s">
        <v>74</v>
      </c>
      <c r="C47" s="22" t="str">
        <f>_xlfn.DISPIMG("ID_A25D071DD5E74599910EF345C9CABD92",1)</f>
        <v>=DISPIMG("ID_A25D071DD5E74599910EF345C9CABD92",1)</v>
      </c>
      <c r="D47" s="22"/>
      <c r="G47"/>
      <c r="I47" s="29"/>
    </row>
    <row r="48" customFormat="1" ht="110.25" customHeight="1" spans="1:14">
      <c r="A48" s="20" t="s">
        <v>105</v>
      </c>
      <c r="B48" s="21" t="s">
        <v>74</v>
      </c>
      <c r="C48" s="22" t="str">
        <f>_xlfn.DISPIMG("ID_48C3DF64AF4D47DC9CCA2D0E34ED37FC",1)</f>
        <v>=DISPIMG("ID_48C3DF64AF4D47DC9CCA2D0E34ED37FC",1)</v>
      </c>
      <c r="D48" s="23" t="s">
        <v>324</v>
      </c>
      <c r="E48" s="17" t="s">
        <v>380</v>
      </c>
      <c r="G48" s="24" t="s">
        <v>381</v>
      </c>
      <c r="H48" s="25" t="s">
        <v>382</v>
      </c>
      <c r="I48" s="26" t="s">
        <v>106</v>
      </c>
      <c r="N48" s="27"/>
    </row>
    <row r="49" ht="110.25" hidden="1" spans="1:14">
      <c r="A49" s="20" t="s">
        <v>107</v>
      </c>
      <c r="B49" s="21" t="s">
        <v>74</v>
      </c>
      <c r="C49" s="22" t="str">
        <f>_xlfn.DISPIMG("ID_FF97A8D11D9140E488E29440E044493E",1)</f>
        <v>=DISPIMG("ID_FF97A8D11D9140E488E29440E044493E",1)</v>
      </c>
      <c r="D49" s="22"/>
      <c r="G49"/>
      <c r="I49" s="29"/>
    </row>
    <row r="50" ht="110.25" hidden="1" spans="1:14">
      <c r="A50" s="20" t="s">
        <v>109</v>
      </c>
      <c r="B50" s="21" t="s">
        <v>74</v>
      </c>
      <c r="C50" s="22" t="str">
        <f>_xlfn.DISPIMG("ID_8A08AC0297F44ED69B90E3EE7AFD13DC",1)</f>
        <v>=DISPIMG("ID_8A08AC0297F44ED69B90E3EE7AFD13DC",1)</v>
      </c>
      <c r="D50" s="22"/>
      <c r="G50"/>
      <c r="I50" s="29"/>
    </row>
    <row r="51" customFormat="1" ht="110.25" customHeight="1" spans="1:14">
      <c r="A51" s="20" t="s">
        <v>111</v>
      </c>
      <c r="B51" s="21" t="s">
        <v>74</v>
      </c>
      <c r="C51" s="22" t="str">
        <f>_xlfn.DISPIMG("ID_C3FEE6C1BC554D8BB56F56AC2E3736A4",1)</f>
        <v>=DISPIMG("ID_C3FEE6C1BC554D8BB56F56AC2E3736A4",1)</v>
      </c>
      <c r="D51" s="23" t="s">
        <v>324</v>
      </c>
      <c r="E51" s="17" t="s">
        <v>383</v>
      </c>
      <c r="G51" s="24" t="s">
        <v>384</v>
      </c>
      <c r="H51" s="25" t="s">
        <v>385</v>
      </c>
      <c r="I51" s="26" t="s">
        <v>112</v>
      </c>
      <c r="N51" s="27"/>
    </row>
    <row r="52" ht="110.25" hidden="1" spans="1:14">
      <c r="A52" s="20" t="s">
        <v>113</v>
      </c>
      <c r="B52" s="21" t="s">
        <v>74</v>
      </c>
      <c r="C52" s="22" t="str">
        <f>_xlfn.DISPIMG("ID_EBCEA37ECB5B40B3A7C80E1C1C55CABC",1)</f>
        <v>=DISPIMG("ID_EBCEA37ECB5B40B3A7C80E1C1C55CABC",1)</v>
      </c>
      <c r="D52" s="22"/>
      <c r="G52"/>
      <c r="I52" s="29"/>
    </row>
    <row r="53" ht="110.25" hidden="1" spans="1:14">
      <c r="A53" s="20" t="s">
        <v>115</v>
      </c>
      <c r="B53" s="21" t="s">
        <v>74</v>
      </c>
      <c r="C53" s="22" t="str">
        <f>_xlfn.DISPIMG("ID_9066F081F05C48DEA354E0C66A2BA3DA",1)</f>
        <v>=DISPIMG("ID_9066F081F05C48DEA354E0C66A2BA3DA",1)</v>
      </c>
      <c r="D53" s="22"/>
      <c r="G53"/>
      <c r="I53" s="29"/>
    </row>
    <row r="54" ht="110.25" hidden="1" spans="1:14">
      <c r="A54" s="20" t="s">
        <v>117</v>
      </c>
      <c r="B54" s="21" t="s">
        <v>74</v>
      </c>
      <c r="C54" s="22" t="str">
        <f>_xlfn.DISPIMG("ID_6AD5FEB7C67A48D09F6BBEB1497D950D",1)</f>
        <v>=DISPIMG("ID_6AD5FEB7C67A48D09F6BBEB1497D950D",1)</v>
      </c>
      <c r="D54" s="22"/>
      <c r="G54"/>
      <c r="I54" s="29"/>
    </row>
    <row r="55" ht="110.25" hidden="1" spans="1:14">
      <c r="A55" s="20" t="s">
        <v>119</v>
      </c>
      <c r="B55" s="21" t="s">
        <v>74</v>
      </c>
      <c r="C55" s="22" t="str">
        <f>_xlfn.DISPIMG("ID_C1110F7D75DB44F29D231860C38AC3A6",1)</f>
        <v>=DISPIMG("ID_C1110F7D75DB44F29D231860C38AC3A6",1)</v>
      </c>
      <c r="D55" s="28"/>
      <c r="G55"/>
      <c r="I55" s="29"/>
    </row>
    <row r="56" ht="110.25" hidden="1" spans="1:14">
      <c r="A56" s="20" t="s">
        <v>121</v>
      </c>
      <c r="B56" s="21" t="s">
        <v>74</v>
      </c>
      <c r="C56" s="22" t="str">
        <f>_xlfn.DISPIMG("ID_334B0CAEBF994C88A8B52834694FD499",1)</f>
        <v>=DISPIMG("ID_334B0CAEBF994C88A8B52834694FD499",1)</v>
      </c>
      <c r="D56" s="22"/>
      <c r="G56"/>
      <c r="I56" s="29"/>
    </row>
    <row r="57" ht="110.25" hidden="1" spans="1:14">
      <c r="A57" s="20" t="s">
        <v>123</v>
      </c>
      <c r="B57" s="21" t="s">
        <v>74</v>
      </c>
      <c r="C57" s="22" t="str">
        <f>_xlfn.DISPIMG("ID_33597C69DD234C56A4C5015917F7FD4E",1)</f>
        <v>=DISPIMG("ID_33597C69DD234C56A4C5015917F7FD4E",1)</v>
      </c>
      <c r="D57" s="22"/>
      <c r="G57"/>
      <c r="I57" s="29"/>
    </row>
    <row r="58" ht="110.25" hidden="1" spans="1:14">
      <c r="A58" s="20" t="s">
        <v>125</v>
      </c>
      <c r="B58" s="21" t="s">
        <v>74</v>
      </c>
      <c r="C58" s="22" t="str">
        <f>_xlfn.DISPIMG("ID_841A363803E94205B912BFD94EB359A7",1)</f>
        <v>=DISPIMG("ID_841A363803E94205B912BFD94EB359A7",1)</v>
      </c>
      <c r="D58" s="22"/>
      <c r="G58"/>
      <c r="I58" s="29"/>
    </row>
    <row r="59" ht="110.25" hidden="1" spans="1:14">
      <c r="A59" s="20" t="s">
        <v>127</v>
      </c>
      <c r="B59" s="21" t="s">
        <v>74</v>
      </c>
      <c r="C59" s="22" t="str">
        <f>_xlfn.DISPIMG("ID_EDAC669E1182495A8310E6AB35FA8B20",1)</f>
        <v>=DISPIMG("ID_EDAC669E1182495A8310E6AB35FA8B20",1)</v>
      </c>
      <c r="D59" s="22"/>
      <c r="G59"/>
      <c r="I59" s="29"/>
    </row>
    <row r="60" ht="110.25" hidden="1" spans="1:14">
      <c r="A60" s="20" t="s">
        <v>129</v>
      </c>
      <c r="B60" s="21" t="s">
        <v>74</v>
      </c>
      <c r="C60" s="22" t="str">
        <f>_xlfn.DISPIMG("ID_8EB9AC6B840B4D749F877E640CB2768C",1)</f>
        <v>=DISPIMG("ID_8EB9AC6B840B4D749F877E640CB2768C",1)</v>
      </c>
      <c r="D60" s="22"/>
      <c r="G60"/>
      <c r="I60" s="29"/>
    </row>
    <row r="61" customFormat="1" ht="110.25" customHeight="1" spans="1:14">
      <c r="A61" s="20" t="s">
        <v>131</v>
      </c>
      <c r="B61" s="21" t="s">
        <v>74</v>
      </c>
      <c r="C61" s="22" t="str">
        <f>_xlfn.DISPIMG("ID_75320783B27E4C5DBF6C48913AE5C8AD",1)</f>
        <v>=DISPIMG("ID_75320783B27E4C5DBF6C48913AE5C8AD",1)</v>
      </c>
      <c r="D61" s="23" t="s">
        <v>324</v>
      </c>
      <c r="E61" s="17" t="s">
        <v>386</v>
      </c>
      <c r="G61" s="24" t="s">
        <v>387</v>
      </c>
      <c r="H61" s="25" t="s">
        <v>388</v>
      </c>
      <c r="I61" s="26" t="s">
        <v>132</v>
      </c>
      <c r="N61" s="27"/>
    </row>
    <row r="62" ht="110.25" hidden="1" spans="1:14">
      <c r="A62" s="20" t="s">
        <v>133</v>
      </c>
      <c r="B62" s="21" t="s">
        <v>74</v>
      </c>
      <c r="C62" s="22" t="str">
        <f>_xlfn.DISPIMG("ID_1D9BA1A0CFF441188F54C5407F012527",1)</f>
        <v>=DISPIMG("ID_1D9BA1A0CFF441188F54C5407F012527",1)</v>
      </c>
      <c r="D62" s="22"/>
      <c r="G62"/>
      <c r="I62" s="29"/>
    </row>
    <row r="63" customFormat="1" ht="110.25" customHeight="1" spans="1:14">
      <c r="A63" s="20" t="s">
        <v>135</v>
      </c>
      <c r="B63" s="21" t="s">
        <v>136</v>
      </c>
      <c r="C63" s="22" t="str">
        <f>_xlfn.DISPIMG("ID_7429816C44F04F72894BB3CCD166B8F7",1)</f>
        <v>=DISPIMG("ID_7429816C44F04F72894BB3CCD166B8F7",1)</v>
      </c>
      <c r="D63" s="23" t="s">
        <v>324</v>
      </c>
      <c r="E63" s="17" t="s">
        <v>389</v>
      </c>
      <c r="G63" s="24" t="s">
        <v>390</v>
      </c>
      <c r="H63" s="25" t="s">
        <v>391</v>
      </c>
      <c r="I63" s="26" t="s">
        <v>137</v>
      </c>
      <c r="N63" s="27"/>
    </row>
    <row r="64" ht="110.25" hidden="1" spans="1:14">
      <c r="A64" s="20" t="s">
        <v>138</v>
      </c>
      <c r="B64" s="21" t="s">
        <v>136</v>
      </c>
      <c r="C64" s="22" t="str">
        <f>_xlfn.DISPIMG("ID_D74266D5A1BD4BF0BE5235D2379DDB74",1)</f>
        <v>=DISPIMG("ID_D74266D5A1BD4BF0BE5235D2379DDB74",1)</v>
      </c>
      <c r="D64" s="22"/>
      <c r="G64"/>
      <c r="I64" s="29"/>
    </row>
    <row r="65" ht="110.25" hidden="1" spans="1:14">
      <c r="A65" s="20" t="s">
        <v>140</v>
      </c>
      <c r="B65" s="21" t="s">
        <v>136</v>
      </c>
      <c r="C65" s="22" t="str">
        <f>_xlfn.DISPIMG("ID_EE7186F4200F46E8BCED88BBF5C62727",1)</f>
        <v>=DISPIMG("ID_EE7186F4200F46E8BCED88BBF5C62727",1)</v>
      </c>
      <c r="D65" s="22"/>
      <c r="G65"/>
      <c r="I65" s="29"/>
    </row>
    <row r="66" ht="110.25" hidden="1" spans="1:14">
      <c r="A66" s="20" t="s">
        <v>142</v>
      </c>
      <c r="B66" s="21" t="s">
        <v>136</v>
      </c>
      <c r="C66" s="22" t="str">
        <f>_xlfn.DISPIMG("ID_3DC59F6EC15A487CA79EABD9E4DF6B6D",1)</f>
        <v>=DISPIMG("ID_3DC59F6EC15A487CA79EABD9E4DF6B6D",1)</v>
      </c>
      <c r="D66" s="22"/>
      <c r="G66"/>
      <c r="I66" s="29"/>
    </row>
    <row r="67" ht="110.25" hidden="1" spans="1:14">
      <c r="A67" s="20" t="s">
        <v>144</v>
      </c>
      <c r="B67" s="21" t="s">
        <v>136</v>
      </c>
      <c r="C67" s="22" t="str">
        <f>_xlfn.DISPIMG("ID_1A3CF9511C1B45788D349194F766A66C",1)</f>
        <v>=DISPIMG("ID_1A3CF9511C1B45788D349194F766A66C",1)</v>
      </c>
      <c r="D67" s="22"/>
      <c r="G67"/>
      <c r="I67" s="29"/>
    </row>
    <row r="68" ht="110.25" hidden="1" spans="1:14">
      <c r="A68" s="20" t="s">
        <v>146</v>
      </c>
      <c r="B68" s="21" t="s">
        <v>136</v>
      </c>
      <c r="C68" s="22" t="str">
        <f>_xlfn.DISPIMG("ID_DF1B48CB07A04906B2F8C7135C76BA2C",1)</f>
        <v>=DISPIMG("ID_DF1B48CB07A04906B2F8C7135C76BA2C",1)</v>
      </c>
      <c r="D68" s="22"/>
      <c r="G68"/>
      <c r="I68" s="29"/>
    </row>
    <row r="69" ht="110.25" hidden="1" spans="1:14">
      <c r="A69" s="20" t="s">
        <v>148</v>
      </c>
      <c r="B69" s="21" t="s">
        <v>136</v>
      </c>
      <c r="C69" s="22" t="str">
        <f>_xlfn.DISPIMG("ID_9BEF479DBB504F75B5048D97E5573837",1)</f>
        <v>=DISPIMG("ID_9BEF479DBB504F75B5048D97E5573837",1)</v>
      </c>
      <c r="D69" s="22"/>
      <c r="G69"/>
      <c r="I69" s="29"/>
    </row>
    <row r="70" ht="110.25" hidden="1" spans="1:14">
      <c r="A70" s="20" t="s">
        <v>150</v>
      </c>
      <c r="B70" s="21" t="s">
        <v>136</v>
      </c>
      <c r="C70" s="22" t="str">
        <f>_xlfn.DISPIMG("ID_673F632136DC4927AB1894EDB86BDF8E",1)</f>
        <v>=DISPIMG("ID_673F632136DC4927AB1894EDB86BDF8E",1)</v>
      </c>
      <c r="D70" s="22"/>
      <c r="G70"/>
      <c r="I70" s="29"/>
    </row>
    <row r="71" ht="110.25" hidden="1" spans="1:14">
      <c r="A71" s="20" t="s">
        <v>152</v>
      </c>
      <c r="B71" s="21" t="s">
        <v>136</v>
      </c>
      <c r="C71" s="22" t="str">
        <f>_xlfn.DISPIMG("ID_3B6F9152765741ACAB1D96466FF5B47C",1)</f>
        <v>=DISPIMG("ID_3B6F9152765741ACAB1D96466FF5B47C",1)</v>
      </c>
      <c r="D71" s="28"/>
      <c r="G71"/>
      <c r="I71" s="29"/>
    </row>
    <row r="72" ht="110.25" hidden="1" spans="1:14">
      <c r="A72" s="20" t="s">
        <v>154</v>
      </c>
      <c r="B72" s="21" t="s">
        <v>136</v>
      </c>
      <c r="C72" s="22" t="str">
        <f>_xlfn.DISPIMG("ID_7FDBEA868A754223AC774FD22E90B7F4",1)</f>
        <v>=DISPIMG("ID_7FDBEA868A754223AC774FD22E90B7F4",1)</v>
      </c>
      <c r="D72" s="22"/>
      <c r="G72"/>
      <c r="I72" s="29"/>
    </row>
    <row r="73" ht="110.25" hidden="1" spans="1:14">
      <c r="A73" s="20" t="s">
        <v>156</v>
      </c>
      <c r="B73" s="21" t="s">
        <v>136</v>
      </c>
      <c r="C73" s="22" t="str">
        <f>_xlfn.DISPIMG("ID_5567FE261F43447EA6CAB81933DFE3E3",1)</f>
        <v>=DISPIMG("ID_5567FE261F43447EA6CAB81933DFE3E3",1)</v>
      </c>
      <c r="D73" s="22"/>
      <c r="G73"/>
      <c r="I73" s="29"/>
    </row>
    <row r="74" ht="110.25" hidden="1" spans="1:14">
      <c r="A74" s="20" t="s">
        <v>158</v>
      </c>
      <c r="B74" s="21" t="s">
        <v>136</v>
      </c>
      <c r="C74" s="22" t="str">
        <f>_xlfn.DISPIMG("ID_F3C6C2141C424962BBF1CC77F49C883E",1)</f>
        <v>=DISPIMG("ID_F3C6C2141C424962BBF1CC77F49C883E",1)</v>
      </c>
      <c r="D74" s="22"/>
      <c r="G74"/>
      <c r="I74" s="29"/>
    </row>
    <row r="75" ht="110.25" hidden="1" spans="1:14">
      <c r="A75" s="20" t="s">
        <v>160</v>
      </c>
      <c r="B75" s="21" t="s">
        <v>136</v>
      </c>
      <c r="C75" s="22" t="str">
        <f>_xlfn.DISPIMG("ID_D9110563C4634673A04C950351712808",1)</f>
        <v>=DISPIMG("ID_D9110563C4634673A04C950351712808",1)</v>
      </c>
      <c r="D75" s="22"/>
      <c r="G75"/>
      <c r="I75" s="29"/>
    </row>
    <row r="76" ht="110.25" hidden="1" spans="1:14">
      <c r="A76" s="20" t="s">
        <v>162</v>
      </c>
      <c r="B76" s="21" t="s">
        <v>136</v>
      </c>
      <c r="C76" s="22" t="str">
        <f>_xlfn.DISPIMG("ID_868A4CFE7DB2415CA046265253FA895F",1)</f>
        <v>=DISPIMG("ID_868A4CFE7DB2415CA046265253FA895F",1)</v>
      </c>
      <c r="D76" s="22"/>
      <c r="G76"/>
      <c r="I76" s="29"/>
    </row>
    <row r="77" ht="110.25" hidden="1" spans="1:14">
      <c r="A77" s="20" t="s">
        <v>164</v>
      </c>
      <c r="B77" s="21" t="s">
        <v>136</v>
      </c>
      <c r="C77" s="22" t="str">
        <f>_xlfn.DISPIMG("ID_AB666398C27C4FB09F7AEA60C1976AE5",1)</f>
        <v>=DISPIMG("ID_AB666398C27C4FB09F7AEA60C1976AE5",1)</v>
      </c>
      <c r="D77" s="22"/>
      <c r="G77"/>
      <c r="I77" s="29"/>
    </row>
    <row r="78" customFormat="1" ht="110.25" customHeight="1" spans="1:14">
      <c r="A78" s="20" t="s">
        <v>166</v>
      </c>
      <c r="B78" s="21" t="s">
        <v>136</v>
      </c>
      <c r="C78" s="22" t="str">
        <f>_xlfn.DISPIMG("ID_643FC08EB8A743998FBB3C4F90F8D114",1)</f>
        <v>=DISPIMG("ID_643FC08EB8A743998FBB3C4F90F8D114",1)</v>
      </c>
      <c r="D78" s="23" t="s">
        <v>324</v>
      </c>
      <c r="E78" s="17" t="s">
        <v>392</v>
      </c>
      <c r="G78" s="24" t="s">
        <v>393</v>
      </c>
      <c r="H78" s="25" t="s">
        <v>394</v>
      </c>
      <c r="I78" s="26" t="s">
        <v>167</v>
      </c>
      <c r="N78" s="27"/>
    </row>
    <row r="79" ht="110.25" hidden="1" spans="1:14">
      <c r="A79" s="20" t="s">
        <v>168</v>
      </c>
      <c r="B79" s="21" t="s">
        <v>136</v>
      </c>
      <c r="C79" s="22" t="str">
        <f>_xlfn.DISPIMG("ID_AF15E02E3DD142A2996A4497ACEE91D8",1)</f>
        <v>=DISPIMG("ID_AF15E02E3DD142A2996A4497ACEE91D8",1)</v>
      </c>
      <c r="D79" s="22"/>
      <c r="G79"/>
      <c r="I79" s="29"/>
    </row>
    <row r="80" ht="110.25" hidden="1" spans="1:14">
      <c r="A80" s="20" t="s">
        <v>170</v>
      </c>
      <c r="B80" s="21" t="s">
        <v>136</v>
      </c>
      <c r="C80" s="22" t="str">
        <f>_xlfn.DISPIMG("ID_5E313489FB4F43A9918C650255F068A5",1)</f>
        <v>=DISPIMG("ID_5E313489FB4F43A9918C650255F068A5",1)</v>
      </c>
      <c r="D80" s="22"/>
      <c r="G80"/>
      <c r="I80" s="29"/>
    </row>
    <row r="81" ht="110.25" hidden="1" spans="1:14">
      <c r="A81" s="20" t="s">
        <v>172</v>
      </c>
      <c r="B81" s="21" t="s">
        <v>136</v>
      </c>
      <c r="C81" s="22" t="str">
        <f>_xlfn.DISPIMG("ID_70A2FB045BA042E29F996E46B856F7A0",1)</f>
        <v>=DISPIMG("ID_70A2FB045BA042E29F996E46B856F7A0",1)</v>
      </c>
      <c r="D81" s="22"/>
      <c r="G81"/>
      <c r="I81" s="29"/>
    </row>
    <row r="82" ht="110.25" hidden="1" spans="1:14">
      <c r="A82" s="20" t="s">
        <v>174</v>
      </c>
      <c r="B82" s="21" t="s">
        <v>136</v>
      </c>
      <c r="C82" s="22" t="str">
        <f>_xlfn.DISPIMG("ID_EA53DD21BE6D4D2B8AF7E667D9BB0F4F",1)</f>
        <v>=DISPIMG("ID_EA53DD21BE6D4D2B8AF7E667D9BB0F4F",1)</v>
      </c>
      <c r="G82"/>
      <c r="I82" s="29"/>
    </row>
    <row r="83" ht="110.25" hidden="1" spans="1:14">
      <c r="A83" s="20" t="s">
        <v>176</v>
      </c>
      <c r="B83" s="21" t="s">
        <v>136</v>
      </c>
      <c r="C83" s="22" t="str">
        <f>_xlfn.DISPIMG("ID_141B25BDF9D24BF6BE66A61000795925",1)</f>
        <v>=DISPIMG("ID_141B25BDF9D24BF6BE66A61000795925",1)</v>
      </c>
      <c r="D83" s="28"/>
      <c r="G83"/>
      <c r="I83" s="29"/>
    </row>
    <row r="84" ht="110.25" hidden="1" spans="1:14">
      <c r="A84" s="20" t="s">
        <v>178</v>
      </c>
      <c r="B84" s="21" t="s">
        <v>136</v>
      </c>
      <c r="C84" s="22" t="str">
        <f>_xlfn.DISPIMG("ID_994B4603E72A4836B2782CA564686E32",1)</f>
        <v>=DISPIMG("ID_994B4603E72A4836B2782CA564686E32",1)</v>
      </c>
      <c r="D84" s="22"/>
      <c r="G84"/>
      <c r="I84" s="29"/>
    </row>
    <row r="85" ht="110.25" hidden="1" spans="1:14">
      <c r="A85" s="20" t="s">
        <v>180</v>
      </c>
      <c r="B85" s="21" t="s">
        <v>136</v>
      </c>
      <c r="C85" s="22" t="str">
        <f>_xlfn.DISPIMG("ID_E4856DC1146D4049A0857C826276A066",1)</f>
        <v>=DISPIMG("ID_E4856DC1146D4049A0857C826276A066",1)</v>
      </c>
      <c r="D85" s="22"/>
      <c r="G85"/>
      <c r="I85" s="29"/>
    </row>
    <row r="86" ht="110.25" hidden="1" spans="1:14">
      <c r="A86" s="20" t="s">
        <v>182</v>
      </c>
      <c r="B86" s="21" t="s">
        <v>136</v>
      </c>
      <c r="C86" s="22" t="str">
        <f>_xlfn.DISPIMG("ID_013EE4EF1A4D4E1AA751318E1B709B3E",1)</f>
        <v>=DISPIMG("ID_013EE4EF1A4D4E1AA751318E1B709B3E",1)</v>
      </c>
      <c r="D86" s="22"/>
      <c r="G86"/>
      <c r="I86" s="29"/>
    </row>
    <row r="87" ht="110.25" hidden="1" spans="1:14">
      <c r="A87" s="20" t="s">
        <v>184</v>
      </c>
      <c r="B87" s="21" t="s">
        <v>136</v>
      </c>
      <c r="C87" s="22" t="str">
        <f>_xlfn.DISPIMG("ID_DD63EBA15223426CB0A7ED1C09219479",1)</f>
        <v>=DISPIMG("ID_DD63EBA15223426CB0A7ED1C09219479",1)</v>
      </c>
      <c r="D87" s="23"/>
      <c r="E87" s="17"/>
      <c r="G87"/>
      <c r="I87" s="29"/>
    </row>
    <row r="88" customFormat="1" ht="110.25" customHeight="1" spans="1:14">
      <c r="A88" s="20" t="s">
        <v>186</v>
      </c>
      <c r="B88" s="21" t="s">
        <v>136</v>
      </c>
      <c r="C88" s="22" t="str">
        <f>_xlfn.DISPIMG("ID_25987D941E92409AA2BEFA9BBD34C559",1)</f>
        <v>=DISPIMG("ID_25987D941E92409AA2BEFA9BBD34C559",1)</v>
      </c>
      <c r="D88" s="23" t="s">
        <v>324</v>
      </c>
      <c r="E88" s="17" t="s">
        <v>395</v>
      </c>
      <c r="G88" s="24" t="s">
        <v>396</v>
      </c>
      <c r="H88" s="25" t="s">
        <v>397</v>
      </c>
      <c r="I88" s="26" t="s">
        <v>187</v>
      </c>
      <c r="N88" s="27"/>
    </row>
    <row r="89" ht="110.25" hidden="1" spans="1:14">
      <c r="A89" s="20" t="s">
        <v>188</v>
      </c>
      <c r="B89" s="21" t="s">
        <v>136</v>
      </c>
      <c r="C89" s="22" t="str">
        <f>_xlfn.DISPIMG("ID_13F6EE75AA0D4EC0801DF1C7DF1F7F47",1)</f>
        <v>=DISPIMG("ID_13F6EE75AA0D4EC0801DF1C7DF1F7F47",1)</v>
      </c>
      <c r="D89" s="22"/>
      <c r="G89"/>
      <c r="I89" s="29"/>
    </row>
    <row r="90" ht="110.25" hidden="1" spans="1:14">
      <c r="A90" s="20" t="s">
        <v>190</v>
      </c>
      <c r="B90" s="21" t="s">
        <v>136</v>
      </c>
      <c r="C90" s="22" t="str">
        <f>_xlfn.DISPIMG("ID_3B8F9EF5FB2B497EAA73FA3C2B8351C5",1)</f>
        <v>=DISPIMG("ID_3B8F9EF5FB2B497EAA73FA3C2B8351C5",1)</v>
      </c>
      <c r="D90" s="22"/>
      <c r="G90"/>
      <c r="I90" s="29"/>
    </row>
    <row r="91" customFormat="1" ht="110.25" customHeight="1" spans="1:14">
      <c r="A91" s="20" t="s">
        <v>192</v>
      </c>
      <c r="B91" s="21" t="s">
        <v>136</v>
      </c>
      <c r="C91" s="22" t="str">
        <f>_xlfn.DISPIMG("ID_97B6A91627014CEFAFA4C2B42FB29943",1)</f>
        <v>=DISPIMG("ID_97B6A91627014CEFAFA4C2B42FB29943",1)</v>
      </c>
      <c r="D91" s="23" t="s">
        <v>324</v>
      </c>
      <c r="E91" s="17" t="s">
        <v>398</v>
      </c>
      <c r="G91" s="24" t="s">
        <v>399</v>
      </c>
      <c r="H91" s="25" t="s">
        <v>400</v>
      </c>
      <c r="I91" s="26" t="s">
        <v>193</v>
      </c>
      <c r="N91" s="27"/>
    </row>
    <row r="92" ht="110.25" hidden="1" spans="1:14">
      <c r="A92" s="20" t="s">
        <v>194</v>
      </c>
      <c r="B92" s="21" t="s">
        <v>136</v>
      </c>
      <c r="C92" s="22" t="str">
        <f>_xlfn.DISPIMG("ID_B01F4144A1364A76887D7938D9D939A7",1)</f>
        <v>=DISPIMG("ID_B01F4144A1364A76887D7938D9D939A7",1)</v>
      </c>
      <c r="D92" s="22"/>
      <c r="G92"/>
      <c r="I92" s="29"/>
    </row>
    <row r="93" customFormat="1" ht="110.25" customHeight="1" spans="1:14">
      <c r="A93" s="20" t="s">
        <v>196</v>
      </c>
      <c r="B93" s="21" t="s">
        <v>197</v>
      </c>
      <c r="C93" s="22" t="str">
        <f>_xlfn.DISPIMG("ID_368B7065E9F841AFB264B3F3D9476C3C",1)</f>
        <v>=DISPIMG("ID_368B7065E9F841AFB264B3F3D9476C3C",1)</v>
      </c>
      <c r="D93" s="23" t="s">
        <v>324</v>
      </c>
      <c r="E93" s="17" t="s">
        <v>401</v>
      </c>
      <c r="G93" s="24" t="s">
        <v>402</v>
      </c>
      <c r="H93" s="25" t="s">
        <v>403</v>
      </c>
      <c r="I93" s="26" t="s">
        <v>198</v>
      </c>
      <c r="N93" s="27"/>
    </row>
    <row r="94" ht="110.25" hidden="1" spans="1:14">
      <c r="A94" s="20" t="s">
        <v>199</v>
      </c>
      <c r="B94" s="21" t="s">
        <v>197</v>
      </c>
      <c r="C94" s="22" t="str">
        <f>_xlfn.DISPIMG("ID_B7C7ECB5DBF14C6C80F6CBBDA66D525C",1)</f>
        <v>=DISPIMG("ID_B7C7ECB5DBF14C6C80F6CBBDA66D525C",1)</v>
      </c>
      <c r="D94" s="22"/>
      <c r="G94"/>
      <c r="I94" s="29"/>
    </row>
    <row r="95" ht="110.25" hidden="1" spans="1:14">
      <c r="A95" s="20" t="s">
        <v>201</v>
      </c>
      <c r="B95" s="21" t="s">
        <v>197</v>
      </c>
      <c r="C95" s="22" t="str">
        <f>_xlfn.DISPIMG("ID_083C8DB4CE304E6D9B5CE8B246CB75E5",1)</f>
        <v>=DISPIMG("ID_083C8DB4CE304E6D9B5CE8B246CB75E5",1)</v>
      </c>
      <c r="D95" s="22"/>
      <c r="G95"/>
      <c r="I95" s="29"/>
    </row>
    <row r="96" ht="110.25" hidden="1" spans="1:14">
      <c r="A96" s="20" t="s">
        <v>203</v>
      </c>
      <c r="B96" s="21" t="s">
        <v>197</v>
      </c>
      <c r="C96" s="22" t="str">
        <f>_xlfn.DISPIMG("ID_DCADFB5747084E2EBEB6F2DEF6012195",1)</f>
        <v>=DISPIMG("ID_DCADFB5747084E2EBEB6F2DEF6012195",1)</v>
      </c>
      <c r="D96" s="22"/>
      <c r="G96"/>
      <c r="I96" s="29"/>
    </row>
    <row r="97" ht="110.25" hidden="1" spans="1:14">
      <c r="A97" s="20" t="s">
        <v>205</v>
      </c>
      <c r="B97" s="21" t="s">
        <v>197</v>
      </c>
      <c r="C97" s="22" t="str">
        <f>_xlfn.DISPIMG("ID_DE91F845743544D99CCFD4AD99CD476F",1)</f>
        <v>=DISPIMG("ID_DE91F845743544D99CCFD4AD99CD476F",1)</v>
      </c>
      <c r="D97" s="22"/>
      <c r="G97"/>
      <c r="I97" s="29"/>
    </row>
    <row r="98" ht="110.25" hidden="1" spans="1:14">
      <c r="A98" s="20" t="s">
        <v>207</v>
      </c>
      <c r="B98" s="21" t="s">
        <v>197</v>
      </c>
      <c r="C98" s="22" t="str">
        <f>_xlfn.DISPIMG("ID_2A7835AF61B344938F2D0DEDEB19D285",1)</f>
        <v>=DISPIMG("ID_2A7835AF61B344938F2D0DEDEB19D285",1)</v>
      </c>
      <c r="D98" s="22"/>
      <c r="G98"/>
      <c r="I98" s="29"/>
    </row>
    <row r="99" customFormat="1" ht="110.25" customHeight="1" spans="1:14">
      <c r="A99" s="20" t="s">
        <v>209</v>
      </c>
      <c r="B99" s="21" t="s">
        <v>197</v>
      </c>
      <c r="C99" s="22" t="str">
        <f>_xlfn.DISPIMG("ID_F4D539AA250B4DB09B60CE08F1734AC9",1)</f>
        <v>=DISPIMG("ID_F4D539AA250B4DB09B60CE08F1734AC9",1)</v>
      </c>
      <c r="D99" s="23" t="s">
        <v>324</v>
      </c>
      <c r="E99" s="17" t="s">
        <v>404</v>
      </c>
      <c r="G99" s="24" t="s">
        <v>405</v>
      </c>
      <c r="H99" s="25" t="s">
        <v>406</v>
      </c>
      <c r="I99" s="26" t="s">
        <v>210</v>
      </c>
      <c r="N99" s="27"/>
    </row>
    <row r="100" ht="110.25" hidden="1" spans="1:14">
      <c r="A100" s="20" t="s">
        <v>211</v>
      </c>
      <c r="B100" s="21" t="s">
        <v>197</v>
      </c>
      <c r="C100" s="22" t="str">
        <f>_xlfn.DISPIMG("ID_290D381BCE0F4AE685B8E6CDAB783D85",1)</f>
        <v>=DISPIMG("ID_290D381BCE0F4AE685B8E6CDAB783D85",1)</v>
      </c>
      <c r="D100" s="22"/>
      <c r="G100"/>
      <c r="I100" s="29"/>
    </row>
    <row r="101" ht="110.25" hidden="1" spans="1:14">
      <c r="A101" s="20" t="s">
        <v>213</v>
      </c>
      <c r="B101" s="21" t="s">
        <v>197</v>
      </c>
      <c r="C101" s="22" t="str">
        <f>_xlfn.DISPIMG("ID_F3DE02AD9E684E08848215775AF0DE7C",1)</f>
        <v>=DISPIMG("ID_F3DE02AD9E684E08848215775AF0DE7C",1)</v>
      </c>
      <c r="D101" s="22"/>
      <c r="G101"/>
      <c r="I101" s="29"/>
    </row>
    <row r="102" ht="110.25" hidden="1" spans="1:14">
      <c r="A102" s="20" t="s">
        <v>215</v>
      </c>
      <c r="B102" s="21" t="s">
        <v>197</v>
      </c>
      <c r="C102" s="22" t="str">
        <f>_xlfn.DISPIMG("ID_43BA39571D2941D9A6FA0E1C76938B3F",1)</f>
        <v>=DISPIMG("ID_43BA39571D2941D9A6FA0E1C76938B3F",1)</v>
      </c>
      <c r="D102" s="23"/>
      <c r="E102" s="17" t="s">
        <v>407</v>
      </c>
      <c r="G102"/>
      <c r="I102" s="29"/>
    </row>
    <row r="103" ht="110.25" hidden="1" spans="1:14">
      <c r="A103" s="20" t="s">
        <v>217</v>
      </c>
      <c r="B103" s="21" t="s">
        <v>197</v>
      </c>
      <c r="C103" s="22" t="str">
        <f>_xlfn.DISPIMG("ID_DA7D23862D4F490FA005D2E6CDEA643D",1)</f>
        <v>=DISPIMG("ID_DA7D23862D4F490FA005D2E6CDEA643D",1)</v>
      </c>
      <c r="D103" s="23"/>
      <c r="E103" s="17" t="s">
        <v>408</v>
      </c>
      <c r="G103"/>
      <c r="I103" s="29"/>
    </row>
    <row r="104" ht="110.25" hidden="1" spans="1:14">
      <c r="A104" s="20" t="s">
        <v>219</v>
      </c>
      <c r="B104" s="21" t="s">
        <v>197</v>
      </c>
      <c r="C104" s="22" t="str">
        <f>_xlfn.DISPIMG("ID_1B6C9EAC9DC04CFB9D711E7AD1486E01",1)</f>
        <v>=DISPIMG("ID_1B6C9EAC9DC04CFB9D711E7AD1486E01",1)</v>
      </c>
      <c r="D104" s="22"/>
      <c r="G104"/>
      <c r="I104" s="29"/>
    </row>
    <row r="105" ht="110.25" hidden="1" spans="1:14">
      <c r="A105" s="20" t="s">
        <v>221</v>
      </c>
      <c r="B105" s="21" t="s">
        <v>197</v>
      </c>
      <c r="C105" s="22" t="str">
        <f>_xlfn.DISPIMG("ID_5C77F3AC083942FE93F97124F907A213",1)</f>
        <v>=DISPIMG("ID_5C77F3AC083942FE93F97124F907A213",1)</v>
      </c>
      <c r="D105" s="23"/>
      <c r="G105"/>
      <c r="I105" s="29"/>
    </row>
    <row r="106" ht="110.25" hidden="1" spans="1:14">
      <c r="A106" s="20" t="s">
        <v>223</v>
      </c>
      <c r="B106" s="21" t="s">
        <v>197</v>
      </c>
      <c r="C106" s="22" t="str">
        <f>_xlfn.DISPIMG("ID_FD3BB25625884D1B9D9C0CA3F1E0A386",1)</f>
        <v>=DISPIMG("ID_FD3BB25625884D1B9D9C0CA3F1E0A386",1)</v>
      </c>
      <c r="D106" s="23"/>
      <c r="G106"/>
    </row>
    <row r="107" ht="110.25" hidden="1" spans="1:14">
      <c r="A107" s="20" t="s">
        <v>225</v>
      </c>
      <c r="B107" s="21" t="s">
        <v>197</v>
      </c>
      <c r="C107" s="22" t="str">
        <f>_xlfn.DISPIMG("ID_EC310A8CF6B6423B9D2E62BC01AB5797",1)</f>
        <v>=DISPIMG("ID_EC310A8CF6B6423B9D2E62BC01AB5797",1)</v>
      </c>
      <c r="D107" s="22"/>
      <c r="G107"/>
      <c r="I107" s="29"/>
    </row>
    <row r="108" customFormat="1" ht="110.25" customHeight="1" spans="1:14">
      <c r="A108" s="20" t="s">
        <v>227</v>
      </c>
      <c r="B108" s="21" t="s">
        <v>197</v>
      </c>
      <c r="C108" s="22" t="str">
        <f>_xlfn.DISPIMG("ID_A3F30C5F2C054606A037F0820B9C2719",1)</f>
        <v>=DISPIMG("ID_A3F30C5F2C054606A037F0820B9C2719",1)</v>
      </c>
      <c r="D108" s="23" t="s">
        <v>324</v>
      </c>
      <c r="E108" s="17" t="s">
        <v>409</v>
      </c>
      <c r="G108" s="24" t="s">
        <v>410</v>
      </c>
      <c r="H108" s="25" t="s">
        <v>411</v>
      </c>
      <c r="I108" s="26" t="s">
        <v>228</v>
      </c>
      <c r="N108" s="27"/>
    </row>
    <row r="109" ht="110.25" hidden="1" spans="1:14">
      <c r="A109" s="20" t="s">
        <v>229</v>
      </c>
      <c r="B109" s="21" t="s">
        <v>197</v>
      </c>
      <c r="C109" s="22" t="str">
        <f>_xlfn.DISPIMG("ID_D8DFB7C634654BEB85A68F4FCD6AFE5D",1)</f>
        <v>=DISPIMG("ID_D8DFB7C634654BEB85A68F4FCD6AFE5D",1)</v>
      </c>
      <c r="D109" s="23"/>
      <c r="G109"/>
      <c r="I109" s="29"/>
    </row>
    <row r="110" ht="110.25" hidden="1" spans="1:14">
      <c r="A110" s="20" t="s">
        <v>231</v>
      </c>
      <c r="B110" s="21" t="s">
        <v>197</v>
      </c>
      <c r="C110" s="22" t="str">
        <f>_xlfn.DISPIMG("ID_5C021EFD5396420096B374CABD12310F",1)</f>
        <v>=DISPIMG("ID_5C021EFD5396420096B374CABD12310F",1)</v>
      </c>
      <c r="D110" s="22"/>
      <c r="G110"/>
      <c r="I110" s="29"/>
    </row>
    <row r="111" ht="110.25" hidden="1" spans="1:14">
      <c r="A111" s="20" t="s">
        <v>233</v>
      </c>
      <c r="B111" s="21" t="s">
        <v>197</v>
      </c>
      <c r="C111" s="22" t="str">
        <f>_xlfn.DISPIMG("ID_2480751A2DC34A14837F3C73956D8438",1)</f>
        <v>=DISPIMG("ID_2480751A2DC34A14837F3C73956D8438",1)</v>
      </c>
      <c r="D111" s="22"/>
      <c r="G111"/>
      <c r="I111" s="29"/>
    </row>
    <row r="112" ht="110.25" hidden="1" spans="1:14">
      <c r="A112" s="20" t="s">
        <v>235</v>
      </c>
      <c r="B112" s="21" t="s">
        <v>197</v>
      </c>
      <c r="C112" s="22" t="str">
        <f>_xlfn.DISPIMG("ID_5534E6F7382A4A67B5AF467832B374E0",1)</f>
        <v>=DISPIMG("ID_5534E6F7382A4A67B5AF467832B374E0",1)</v>
      </c>
      <c r="D112" s="22"/>
      <c r="G112"/>
      <c r="I112" s="29"/>
    </row>
    <row r="113" ht="110.25" hidden="1" spans="1:14">
      <c r="A113" s="20" t="s">
        <v>237</v>
      </c>
      <c r="B113" s="21" t="s">
        <v>197</v>
      </c>
      <c r="C113" s="22" t="str">
        <f>_xlfn.DISPIMG("ID_333979D0D5B44F019C490FFE785BBF5E",1)</f>
        <v>=DISPIMG("ID_333979D0D5B44F019C490FFE785BBF5E",1)</v>
      </c>
      <c r="D113" s="22"/>
      <c r="G113"/>
      <c r="I113" s="29"/>
    </row>
    <row r="114" ht="110.25" hidden="1" spans="1:14">
      <c r="A114" s="20" t="s">
        <v>239</v>
      </c>
      <c r="B114" s="21" t="s">
        <v>197</v>
      </c>
      <c r="C114" s="22" t="str">
        <f>_xlfn.DISPIMG("ID_6181773B644C4FB7AD5DA70AFEE27A84",1)</f>
        <v>=DISPIMG("ID_6181773B644C4FB7AD5DA70AFEE27A84",1)</v>
      </c>
      <c r="D114" s="22"/>
      <c r="G114"/>
      <c r="I114" s="29"/>
    </row>
    <row r="115" ht="110.25" hidden="1" spans="1:14">
      <c r="A115" s="20" t="s">
        <v>241</v>
      </c>
      <c r="B115" s="21" t="s">
        <v>197</v>
      </c>
      <c r="C115" s="22" t="str">
        <f>_xlfn.DISPIMG("ID_3E22F04E43E44D6083455611A294FFC6",1)</f>
        <v>=DISPIMG("ID_3E22F04E43E44D6083455611A294FFC6",1)</v>
      </c>
      <c r="D115" s="22"/>
      <c r="G115"/>
      <c r="I115" s="29"/>
    </row>
    <row r="116" ht="110.25" hidden="1" spans="1:14">
      <c r="A116" s="20" t="s">
        <v>243</v>
      </c>
      <c r="B116" s="21" t="s">
        <v>197</v>
      </c>
      <c r="C116" s="22" t="str">
        <f>_xlfn.DISPIMG("ID_28B340A1986C4A9489031134886AB3BF",1)</f>
        <v>=DISPIMG("ID_28B340A1986C4A9489031134886AB3BF",1)</v>
      </c>
      <c r="D116" s="22"/>
      <c r="G116"/>
      <c r="I116" s="29"/>
    </row>
    <row r="117" ht="110.25" hidden="1" spans="1:14">
      <c r="A117" s="20" t="s">
        <v>245</v>
      </c>
      <c r="B117" s="21" t="s">
        <v>197</v>
      </c>
      <c r="C117" s="22" t="str">
        <f>_xlfn.DISPIMG("ID_38B102D8234843A39ECC5A493F6AA384",1)</f>
        <v>=DISPIMG("ID_38B102D8234843A39ECC5A493F6AA384",1)</v>
      </c>
      <c r="D117" s="22"/>
      <c r="G117"/>
      <c r="I117" s="29"/>
    </row>
    <row r="118" ht="110.25" hidden="1" spans="1:14">
      <c r="A118" s="20" t="s">
        <v>247</v>
      </c>
      <c r="B118" s="21" t="s">
        <v>197</v>
      </c>
      <c r="C118" s="22" t="str">
        <f>_xlfn.DISPIMG("ID_F659CF6F19E547C18CC60C279A943D48",1)</f>
        <v>=DISPIMG("ID_F659CF6F19E547C18CC60C279A943D48",1)</v>
      </c>
      <c r="D118" s="22"/>
      <c r="G118"/>
      <c r="I118" s="29"/>
    </row>
    <row r="119" customFormat="1" ht="110.25" customHeight="1" spans="1:14">
      <c r="A119" s="20" t="s">
        <v>249</v>
      </c>
      <c r="B119" s="21" t="s">
        <v>197</v>
      </c>
      <c r="C119" s="22" t="str">
        <f>_xlfn.DISPIMG("ID_F53811BBE2394799AA2DF1D7FCD9C4D9",1)</f>
        <v>=DISPIMG("ID_F53811BBE2394799AA2DF1D7FCD9C4D9",1)</v>
      </c>
      <c r="D119" s="23" t="s">
        <v>324</v>
      </c>
      <c r="E119" s="17" t="s">
        <v>407</v>
      </c>
      <c r="G119" s="24" t="s">
        <v>412</v>
      </c>
      <c r="H119" s="25" t="s">
        <v>413</v>
      </c>
      <c r="I119" s="26" t="s">
        <v>250</v>
      </c>
      <c r="N119" s="27"/>
    </row>
    <row r="120" ht="110.25" hidden="1" spans="1:14">
      <c r="A120" s="20" t="s">
        <v>251</v>
      </c>
      <c r="B120" s="21" t="s">
        <v>197</v>
      </c>
      <c r="C120" s="22" t="str">
        <f>_xlfn.DISPIMG("ID_B8B0A955F1AD4EA7850AF807A29DFF4C",1)</f>
        <v>=DISPIMG("ID_B8B0A955F1AD4EA7850AF807A29DFF4C",1)</v>
      </c>
      <c r="D120" s="22"/>
      <c r="G120"/>
      <c r="I120" s="29"/>
    </row>
    <row r="121" ht="110.25" hidden="1" spans="1:14">
      <c r="A121" s="20" t="s">
        <v>253</v>
      </c>
      <c r="B121" s="21" t="s">
        <v>197</v>
      </c>
      <c r="C121" s="22" t="str">
        <f>_xlfn.DISPIMG("ID_3CDF110807F54C98B1EF6891813CF552",1)</f>
        <v>=DISPIMG("ID_3CDF110807F54C98B1EF6891813CF552",1)</v>
      </c>
      <c r="D121" s="22"/>
      <c r="G121"/>
      <c r="I121" s="29"/>
    </row>
    <row r="122" ht="110.25" hidden="1" spans="1:14">
      <c r="A122" s="20" t="s">
        <v>255</v>
      </c>
      <c r="B122" s="21" t="s">
        <v>197</v>
      </c>
      <c r="C122" s="22" t="str">
        <f>_xlfn.DISPIMG("ID_A67E33532A354ABF9E8DC1EAD009ED01",1)</f>
        <v>=DISPIMG("ID_A67E33532A354ABF9E8DC1EAD009ED01",1)</v>
      </c>
      <c r="D122" s="22"/>
      <c r="G122"/>
      <c r="I122" s="29"/>
    </row>
    <row r="123" ht="110.25" hidden="1" spans="1:14">
      <c r="A123" s="20" t="s">
        <v>257</v>
      </c>
      <c r="B123" s="21" t="s">
        <v>258</v>
      </c>
      <c r="C123" s="22" t="str">
        <f>_xlfn.DISPIMG("ID_47B7EEBBA319459983891DA0BCAD4E4E",1)</f>
        <v>=DISPIMG("ID_47B7EEBBA319459983891DA0BCAD4E4E",1)</v>
      </c>
      <c r="D123" s="22"/>
      <c r="G123"/>
      <c r="I123" s="29"/>
    </row>
    <row r="124" ht="115.5" hidden="1" spans="1:14">
      <c r="A124" s="20" t="s">
        <v>260</v>
      </c>
      <c r="B124" s="21" t="s">
        <v>258</v>
      </c>
      <c r="C124" s="22" t="str">
        <f>_xlfn.DISPIMG("ID_1565A916B1514F9ABBFEEDEBCAF1AE8F",1)</f>
        <v>=DISPIMG("ID_1565A916B1514F9ABBFEEDEBCAF1AE8F",1)</v>
      </c>
      <c r="D124" s="22"/>
      <c r="G124"/>
      <c r="I124" s="29"/>
    </row>
    <row r="125" ht="110.25" hidden="1" spans="1:14">
      <c r="A125" s="20" t="s">
        <v>262</v>
      </c>
      <c r="B125" s="21" t="s">
        <v>258</v>
      </c>
      <c r="C125" s="22" t="str">
        <f>_xlfn.DISPIMG("ID_656741EEA2DD417795104D481A029FAB",1)</f>
        <v>=DISPIMG("ID_656741EEA2DD417795104D481A029FAB",1)</v>
      </c>
      <c r="D125" s="22"/>
      <c r="G125"/>
      <c r="I125" s="29"/>
    </row>
    <row r="126" ht="115.5" hidden="1" spans="1:14">
      <c r="A126" s="20" t="s">
        <v>264</v>
      </c>
      <c r="B126" s="21" t="s">
        <v>258</v>
      </c>
      <c r="C126" s="22" t="str">
        <f>_xlfn.DISPIMG("ID_4CB5F7374E5F40D5B39D3A685C840D7A",1)</f>
        <v>=DISPIMG("ID_4CB5F7374E5F40D5B39D3A685C840D7A",1)</v>
      </c>
      <c r="D126" s="22"/>
      <c r="G126"/>
      <c r="I126" s="29"/>
    </row>
    <row r="127" ht="110.25" hidden="1" spans="1:14">
      <c r="A127" s="20" t="s">
        <v>266</v>
      </c>
      <c r="B127" s="21" t="s">
        <v>258</v>
      </c>
      <c r="C127" s="22" t="str">
        <f>_xlfn.DISPIMG("ID_D5A937AEBC8A42F4B334D05337FE40FE",1)</f>
        <v>=DISPIMG("ID_D5A937AEBC8A42F4B334D05337FE40FE",1)</v>
      </c>
      <c r="D127" s="22"/>
      <c r="G127"/>
      <c r="I127" s="29"/>
    </row>
    <row r="128" customFormat="1" ht="110.25" customHeight="1" spans="1:14">
      <c r="A128" s="20" t="s">
        <v>268</v>
      </c>
      <c r="B128" s="21" t="s">
        <v>258</v>
      </c>
      <c r="C128" s="22" t="str">
        <f>_xlfn.DISPIMG("ID_0DAA12F3B0F945028E7BC09B8FD9C58D",1)</f>
        <v>=DISPIMG("ID_0DAA12F3B0F945028E7BC09B8FD9C58D",1)</v>
      </c>
      <c r="D128" s="23" t="s">
        <v>324</v>
      </c>
      <c r="E128" s="17" t="s">
        <v>414</v>
      </c>
      <c r="G128" s="24" t="s">
        <v>415</v>
      </c>
      <c r="H128" s="25" t="s">
        <v>416</v>
      </c>
      <c r="I128" s="26" t="s">
        <v>269</v>
      </c>
      <c r="N128" s="27"/>
    </row>
    <row r="129" ht="110.25" hidden="1" spans="1:14">
      <c r="A129" s="20" t="s">
        <v>270</v>
      </c>
      <c r="B129" s="21" t="s">
        <v>258</v>
      </c>
      <c r="C129" s="22" t="str">
        <f>_xlfn.DISPIMG("ID_C3112CD3B0BA48FA852330B41E346347",1)</f>
        <v>=DISPIMG("ID_C3112CD3B0BA48FA852330B41E346347",1)</v>
      </c>
      <c r="D129" s="22"/>
      <c r="G129"/>
      <c r="I129" s="29"/>
    </row>
    <row r="130" customFormat="1" ht="110.25" customHeight="1" spans="1:14">
      <c r="A130" s="20" t="s">
        <v>272</v>
      </c>
      <c r="B130" s="21" t="s">
        <v>258</v>
      </c>
      <c r="C130" s="22" t="str">
        <f>_xlfn.DISPIMG("ID_8047BF7FAF1D49B39BCF26CB7F3C8914",1)</f>
        <v>=DISPIMG("ID_8047BF7FAF1D49B39BCF26CB7F3C8914",1)</v>
      </c>
      <c r="D130" s="23" t="s">
        <v>324</v>
      </c>
      <c r="E130" s="17" t="s">
        <v>417</v>
      </c>
      <c r="G130" s="24" t="s">
        <v>418</v>
      </c>
      <c r="H130" s="25" t="s">
        <v>419</v>
      </c>
      <c r="I130" s="26" t="s">
        <v>273</v>
      </c>
      <c r="N130" s="27"/>
    </row>
    <row r="131" ht="110.25" hidden="1" spans="1:14">
      <c r="A131" s="20" t="s">
        <v>274</v>
      </c>
      <c r="B131" s="21" t="s">
        <v>258</v>
      </c>
      <c r="C131" s="22" t="str">
        <f>_xlfn.DISPIMG("ID_DCA3C4D293C042FE825885E32A975123",1)</f>
        <v>=DISPIMG("ID_DCA3C4D293C042FE825885E32A975123",1)</v>
      </c>
      <c r="D131" s="22"/>
      <c r="G131"/>
      <c r="I131" s="29"/>
    </row>
    <row r="132" ht="110.25" hidden="1" spans="1:14">
      <c r="A132" s="20" t="s">
        <v>276</v>
      </c>
      <c r="B132" s="21" t="s">
        <v>258</v>
      </c>
      <c r="C132" s="22" t="str">
        <f>_xlfn.DISPIMG("ID_43A50B8FC04A4BDA85C1D2D4C7DE2994",1)</f>
        <v>=DISPIMG("ID_43A50B8FC04A4BDA85C1D2D4C7DE2994",1)</v>
      </c>
      <c r="D132" s="23"/>
      <c r="G132"/>
    </row>
    <row r="133" customFormat="1" ht="110.25" customHeight="1" spans="1:14">
      <c r="A133" s="20" t="s">
        <v>278</v>
      </c>
      <c r="B133" s="21" t="s">
        <v>258</v>
      </c>
      <c r="C133" s="22" t="str">
        <f>_xlfn.DISPIMG("ID_CFD7814D1D664741A4271029C4954EBA",1)</f>
        <v>=DISPIMG("ID_CFD7814D1D664741A4271029C4954EBA",1)</v>
      </c>
      <c r="D133" s="23" t="s">
        <v>324</v>
      </c>
      <c r="E133" s="17" t="s">
        <v>420</v>
      </c>
      <c r="G133" s="24" t="s">
        <v>421</v>
      </c>
      <c r="H133" s="25" t="s">
        <v>422</v>
      </c>
      <c r="I133" s="26" t="s">
        <v>279</v>
      </c>
      <c r="N133" s="27"/>
    </row>
    <row r="134" customFormat="1" ht="110.25" customHeight="1" spans="1:14">
      <c r="A134" s="20" t="s">
        <v>280</v>
      </c>
      <c r="B134" s="21" t="s">
        <v>258</v>
      </c>
      <c r="C134" s="22" t="str">
        <f>_xlfn.DISPIMG("ID_FF7D4AC208C84E6DAEC373E9690C4B34",1)</f>
        <v>=DISPIMG("ID_FF7D4AC208C84E6DAEC373E9690C4B34",1)</v>
      </c>
      <c r="D134" s="23" t="s">
        <v>324</v>
      </c>
      <c r="E134" s="17" t="s">
        <v>423</v>
      </c>
      <c r="G134" s="24" t="s">
        <v>424</v>
      </c>
      <c r="H134" s="25" t="s">
        <v>425</v>
      </c>
      <c r="I134" s="26" t="s">
        <v>281</v>
      </c>
      <c r="N134" s="27"/>
    </row>
    <row r="135" ht="110.25" hidden="1" spans="1:14">
      <c r="A135" s="20" t="s">
        <v>282</v>
      </c>
      <c r="B135" s="21" t="s">
        <v>258</v>
      </c>
      <c r="C135" s="22" t="str">
        <f>_xlfn.DISPIMG("ID_B38656C38ACC44499351426FF2BF8E35",1)</f>
        <v>=DISPIMG("ID_B38656C38ACC44499351426FF2BF8E35",1)</v>
      </c>
      <c r="D135" s="22"/>
      <c r="G135"/>
      <c r="I135" s="29"/>
    </row>
    <row r="136" ht="110.25" hidden="1" spans="1:14">
      <c r="A136" s="20" t="s">
        <v>284</v>
      </c>
      <c r="B136" s="21" t="s">
        <v>258</v>
      </c>
      <c r="C136" s="22" t="str">
        <f>_xlfn.DISPIMG("ID_C8F4CC06D5B14963BBF5CA5D3541DC05",1)</f>
        <v>=DISPIMG("ID_C8F4CC06D5B14963BBF5CA5D3541DC05",1)</v>
      </c>
      <c r="D136" s="22"/>
      <c r="G136"/>
      <c r="I136" s="29"/>
    </row>
    <row r="137" ht="110.25" hidden="1" spans="1:14">
      <c r="A137" s="20" t="s">
        <v>286</v>
      </c>
      <c r="B137" s="21" t="s">
        <v>258</v>
      </c>
      <c r="C137" s="22" t="str">
        <f>_xlfn.DISPIMG("ID_C073F7A340D2402E99A6BB85CD738905",1)</f>
        <v>=DISPIMG("ID_C073F7A340D2402E99A6BB85CD738905",1)</v>
      </c>
      <c r="D137" s="22"/>
      <c r="G137"/>
      <c r="I137" s="29"/>
    </row>
    <row r="138" ht="110.25" hidden="1" spans="1:14">
      <c r="A138" s="20" t="s">
        <v>288</v>
      </c>
      <c r="B138" s="21" t="s">
        <v>258</v>
      </c>
      <c r="C138" s="22" t="str">
        <f>_xlfn.DISPIMG("ID_5DEA77525C3541F287E1C916BBAA4947",1)</f>
        <v>=DISPIMG("ID_5DEA77525C3541F287E1C916BBAA4947",1)</v>
      </c>
      <c r="D138" s="22"/>
      <c r="G138"/>
      <c r="I138" s="29"/>
    </row>
    <row r="139" ht="110.25" hidden="1" spans="1:14">
      <c r="A139" s="20" t="s">
        <v>290</v>
      </c>
      <c r="B139" s="21" t="s">
        <v>258</v>
      </c>
      <c r="C139" s="22" t="str">
        <f>_xlfn.DISPIMG("ID_C749BE519D8743C9A79D02C2896F2DD7",1)</f>
        <v>=DISPIMG("ID_C749BE519D8743C9A79D02C2896F2DD7",1)</v>
      </c>
      <c r="D139" s="22"/>
      <c r="G139"/>
      <c r="I139" s="29"/>
    </row>
    <row r="140" ht="110.25" hidden="1" spans="1:14">
      <c r="A140" s="20" t="s">
        <v>292</v>
      </c>
      <c r="B140" s="21" t="s">
        <v>258</v>
      </c>
      <c r="C140" s="22" t="str">
        <f>_xlfn.DISPIMG("ID_BEAB168C9FC54A4AA0CA773948821900",1)</f>
        <v>=DISPIMG("ID_BEAB168C9FC54A4AA0CA773948821900",1)</v>
      </c>
      <c r="D140" s="22"/>
      <c r="G140"/>
      <c r="I140" s="29"/>
    </row>
    <row r="141" ht="110.25" hidden="1" spans="1:14">
      <c r="A141" s="20" t="s">
        <v>294</v>
      </c>
      <c r="B141" s="21" t="s">
        <v>258</v>
      </c>
      <c r="C141" s="22" t="str">
        <f>_xlfn.DISPIMG("ID_E3D8D62BB71048A7B06594A7C22698B1",1)</f>
        <v>=DISPIMG("ID_E3D8D62BB71048A7B06594A7C22698B1",1)</v>
      </c>
      <c r="D141" s="22"/>
      <c r="G141"/>
      <c r="I141" s="29"/>
    </row>
    <row r="142" ht="110.25" hidden="1" spans="1:14">
      <c r="A142" s="20" t="s">
        <v>296</v>
      </c>
      <c r="B142" s="21" t="s">
        <v>258</v>
      </c>
      <c r="C142" s="22" t="str">
        <f>_xlfn.DISPIMG("ID_76481FD8B0A4468DAD05221F8CC50849",1)</f>
        <v>=DISPIMG("ID_76481FD8B0A4468DAD05221F8CC50849",1)</v>
      </c>
      <c r="D142" s="22"/>
      <c r="G142"/>
      <c r="I142" s="29"/>
    </row>
    <row r="143" ht="110.25" hidden="1" spans="1:14">
      <c r="A143" s="20" t="s">
        <v>298</v>
      </c>
      <c r="B143" s="21" t="s">
        <v>258</v>
      </c>
      <c r="C143" s="22" t="str">
        <f>_xlfn.DISPIMG("ID_74E83C1E0210464190B4EB637B926A0D",1)</f>
        <v>=DISPIMG("ID_74E83C1E0210464190B4EB637B926A0D",1)</v>
      </c>
      <c r="D143" s="22"/>
      <c r="G143"/>
      <c r="I143" s="29"/>
    </row>
    <row r="144" ht="110.25" hidden="1" spans="1:14">
      <c r="A144" s="20" t="s">
        <v>300</v>
      </c>
      <c r="B144" s="21" t="s">
        <v>258</v>
      </c>
      <c r="C144" s="22" t="str">
        <f>_xlfn.DISPIMG("ID_7FD248EAD40B47239FC08E85D504DC6D",1)</f>
        <v>=DISPIMG("ID_7FD248EAD40B47239FC08E85D504DC6D",1)</v>
      </c>
      <c r="D144" s="22"/>
      <c r="G144"/>
      <c r="I144" s="29"/>
    </row>
    <row r="145" ht="110.25" hidden="1" spans="1:14">
      <c r="A145" s="20" t="s">
        <v>302</v>
      </c>
      <c r="B145" s="21" t="s">
        <v>258</v>
      </c>
      <c r="C145" s="22" t="str">
        <f>_xlfn.DISPIMG("ID_974A20F47887468799E743D8B6D1BA89",1)</f>
        <v>=DISPIMG("ID_974A20F47887468799E743D8B6D1BA89",1)</v>
      </c>
      <c r="D145" s="22"/>
      <c r="G145"/>
      <c r="I145" s="29"/>
    </row>
    <row r="146" ht="110.25" hidden="1" spans="1:14">
      <c r="A146" s="20" t="s">
        <v>304</v>
      </c>
      <c r="B146" s="21" t="s">
        <v>258</v>
      </c>
      <c r="C146" s="22" t="str">
        <f>_xlfn.DISPIMG("ID_CD948EC5030147839B4CFDCC194861E8",1)</f>
        <v>=DISPIMG("ID_CD948EC5030147839B4CFDCC194861E8",1)</v>
      </c>
      <c r="D146" s="22"/>
      <c r="G146"/>
      <c r="I146" s="29"/>
    </row>
    <row r="147" ht="110.25" hidden="1" spans="1:14">
      <c r="A147" s="20" t="s">
        <v>306</v>
      </c>
      <c r="B147" s="21" t="s">
        <v>258</v>
      </c>
      <c r="C147" s="22" t="str">
        <f>_xlfn.DISPIMG("ID_133891D5259C4F3194E896DA863CFE35",1)</f>
        <v>=DISPIMG("ID_133891D5259C4F3194E896DA863CFE35",1)</v>
      </c>
      <c r="D147" s="22"/>
      <c r="G147"/>
      <c r="I147" s="29"/>
    </row>
    <row r="148" ht="110.25" hidden="1" spans="1:14">
      <c r="A148" s="20" t="s">
        <v>308</v>
      </c>
      <c r="B148" s="21" t="s">
        <v>258</v>
      </c>
      <c r="C148" s="22" t="str">
        <f>_xlfn.DISPIMG("ID_6FB4148F4A9B4C258351E7215C2C2A2A",1)</f>
        <v>=DISPIMG("ID_6FB4148F4A9B4C258351E7215C2C2A2A",1)</v>
      </c>
      <c r="D148" s="22"/>
      <c r="G148"/>
    </row>
    <row r="149" ht="110.25" hidden="1" spans="1:14">
      <c r="A149" s="20" t="s">
        <v>310</v>
      </c>
      <c r="B149" s="21" t="s">
        <v>258</v>
      </c>
      <c r="C149" s="22" t="str">
        <f>_xlfn.DISPIMG("ID_3ED51016DCE24FB9A18F2CD89B59BFA4",1)</f>
        <v>=DISPIMG("ID_3ED51016DCE24FB9A18F2CD89B59BFA4",1)</v>
      </c>
      <c r="D149" s="22"/>
      <c r="G149"/>
      <c r="I149" s="29"/>
    </row>
    <row r="150" ht="110.25" hidden="1" spans="1:14">
      <c r="A150" s="20" t="s">
        <v>312</v>
      </c>
      <c r="B150" s="21" t="s">
        <v>258</v>
      </c>
      <c r="C150" s="22" t="str">
        <f>_xlfn.DISPIMG("ID_42D98A6FDC434ACEB94D0B705F886FB5",1)</f>
        <v>=DISPIMG("ID_42D98A6FDC434ACEB94D0B705F886FB5",1)</v>
      </c>
      <c r="D150" s="22"/>
      <c r="G150"/>
      <c r="I150" s="29"/>
    </row>
    <row r="151" ht="110.25" hidden="1" spans="1:14">
      <c r="A151" s="20" t="s">
        <v>314</v>
      </c>
      <c r="B151" s="21" t="s">
        <v>258</v>
      </c>
      <c r="C151" s="22" t="str">
        <f>_xlfn.DISPIMG("ID_F470A1B9ECA14B94BD2EE2581D8112A7",1)</f>
        <v>=DISPIMG("ID_F470A1B9ECA14B94BD2EE2581D8112A7",1)</v>
      </c>
      <c r="D151" s="22"/>
      <c r="G151"/>
      <c r="I151" s="29"/>
    </row>
    <row r="152" ht="110.25" hidden="1" spans="1:14">
      <c r="A152" s="20" t="s">
        <v>316</v>
      </c>
      <c r="B152" s="21" t="s">
        <v>258</v>
      </c>
      <c r="C152" s="22" t="str">
        <f>_xlfn.DISPIMG("ID_1934F638A6C7498F94CB52B2AC173168",1)</f>
        <v>=DISPIMG("ID_1934F638A6C7498F94CB52B2AC173168",1)</v>
      </c>
      <c r="D152" s="22"/>
      <c r="G152"/>
    </row>
    <row r="153" ht="77.75" customHeight="1" spans="1:14">
      <c r="B153" s="21"/>
      <c r="C153" t="str">
        <f>_xlfn.DISPIMG("ID_D7C8C3BABE514EB7B951CC6D15415700",1)</f>
        <v>=DISPIMG("ID_D7C8C3BABE514EB7B951CC6D15415700",1)</v>
      </c>
      <c r="D153" s="23" t="s">
        <v>324</v>
      </c>
      <c r="E153" s="17" t="s">
        <v>426</v>
      </c>
      <c r="G153" t="s">
        <v>427</v>
      </c>
      <c r="H153" s="27" t="s">
        <v>428</v>
      </c>
      <c r="N153" s="27"/>
    </row>
    <row r="154" ht="16.5" hidden="1" spans="1:14">
      <c r="B154" s="21"/>
      <c r="C154"/>
      <c r="D154" s="23"/>
      <c r="E154" t="s">
        <v>6</v>
      </c>
      <c r="G154"/>
      <c r="N154" s="27"/>
    </row>
    <row r="155" hidden="1"/>
    <row r="156" hidden="1"/>
    <row r="157" hidden="1"/>
    <row r="158" hidden="1"/>
    <row r="159" hidden="1"/>
    <row r="160" hidden="1"/>
    <row r="161" hidden="1"/>
    <row r="162" hidden="1"/>
    <row r="163" hidden="1"/>
    <row r="164" hidden="1"/>
    <row r="165" hidden="1"/>
    <row r="166" hidden="1"/>
    <row r="167" hidden="1"/>
    <row r="168" hidden="1"/>
    <row r="169" hidden="1"/>
    <row r="170" hidden="1"/>
    <row r="171" hidden="1"/>
    <row r="172" hidden="1"/>
    <row r="173" hidden="1"/>
    <row r="174" hidden="1"/>
    <row r="175" hidden="1"/>
    <row r="176" hidden="1"/>
    <row r="177" hidden="1"/>
    <row r="178" hidden="1"/>
    <row r="179" hidden="1"/>
    <row r="180" hidden="1"/>
    <row r="181" hidden="1"/>
    <row r="182" hidden="1"/>
    <row r="183" hidden="1"/>
    <row r="184" hidden="1"/>
    <row r="185" hidden="1"/>
    <row r="186" hidden="1"/>
    <row r="187" hidden="1"/>
    <row r="188" hidden="1"/>
    <row r="189" hidden="1"/>
    <row r="190" hidden="1"/>
    <row r="191" hidden="1"/>
    <row r="192" hidden="1"/>
    <row r="193" hidden="1"/>
    <row r="194" hidden="1"/>
    <row r="195" hidden="1"/>
    <row r="196" hidden="1"/>
    <row r="197" hidden="1"/>
    <row r="198" hidden="1"/>
    <row r="199" hidden="1"/>
    <row r="200" hidden="1"/>
    <row r="201" hidden="1"/>
    <row r="202" hidden="1"/>
    <row r="203" hidden="1"/>
    <row r="204" hidden="1"/>
    <row r="205" hidden="1"/>
    <row r="206" hidden="1"/>
    <row r="207" hidden="1"/>
    <row r="208" hidden="1"/>
    <row r="209" hidden="1"/>
    <row r="210" hidden="1"/>
    <row r="211" hidden="1"/>
    <row r="212" hidden="1"/>
    <row r="213" hidden="1"/>
    <row r="214" hidden="1"/>
    <row r="215" hidden="1"/>
    <row r="216" hidden="1"/>
    <row r="217" hidden="1"/>
    <row r="218" hidden="1"/>
    <row r="219" hidden="1"/>
    <row r="220" hidden="1"/>
    <row r="221" hidden="1"/>
    <row r="222" hidden="1"/>
    <row r="223" hidden="1"/>
    <row r="224" hidden="1"/>
    <row r="225" hidden="1"/>
    <row r="226" hidden="1"/>
    <row r="227" hidden="1"/>
    <row r="228" hidden="1"/>
    <row r="229" hidden="1"/>
    <row r="230" hidden="1"/>
    <row r="231" hidden="1"/>
    <row r="232" hidden="1"/>
    <row r="233" hidden="1"/>
    <row r="234" hidden="1"/>
    <row r="235" hidden="1"/>
    <row r="236" hidden="1"/>
    <row r="237" hidden="1"/>
    <row r="238" hidden="1"/>
    <row r="239" hidden="1"/>
    <row r="240" hidden="1"/>
    <row r="241" hidden="1"/>
    <row r="242" hidden="1"/>
    <row r="243" hidden="1"/>
    <row r="244" hidden="1"/>
    <row r="245" hidden="1"/>
    <row r="246" hidden="1"/>
    <row r="247" hidden="1"/>
    <row r="248" hidden="1"/>
    <row r="249" hidden="1"/>
    <row r="250" hidden="1"/>
    <row r="251" hidden="1"/>
    <row r="252" hidden="1"/>
    <row r="253" hidden="1"/>
    <row r="254" hidden="1"/>
    <row r="255" hidden="1"/>
    <row r="256" hidden="1"/>
    <row r="257" hidden="1"/>
    <row r="258" hidden="1"/>
    <row r="259" hidden="1"/>
    <row r="260" hidden="1"/>
    <row r="261" hidden="1"/>
    <row r="262" hidden="1"/>
    <row r="263" hidden="1"/>
    <row r="264" hidden="1"/>
    <row r="265" hidden="1"/>
    <row r="266" hidden="1"/>
    <row r="267" hidden="1"/>
    <row r="268" hidden="1"/>
    <row r="269" hidden="1"/>
    <row r="270" ht="15" hidden="1" spans="14:14">
      <c r="N270" s="27"/>
    </row>
    <row r="271" ht="15" hidden="1" spans="14:14">
      <c r="N271" s="27"/>
    </row>
    <row r="272" ht="15" hidden="1" spans="14:14">
      <c r="N272" s="27"/>
    </row>
    <row r="273" ht="15" hidden="1" spans="14:14">
      <c r="N273" s="27"/>
    </row>
    <row r="274" ht="15" hidden="1" spans="14:14">
      <c r="N274" s="27"/>
    </row>
    <row r="275" ht="15" hidden="1" spans="14:14">
      <c r="N275" s="27"/>
    </row>
    <row r="276" ht="15" hidden="1" spans="14:14">
      <c r="N276" s="27"/>
    </row>
    <row r="277" ht="15" hidden="1" spans="14:14">
      <c r="N277" s="27"/>
    </row>
    <row r="278" ht="15" hidden="1" spans="14:14">
      <c r="N278" s="27"/>
    </row>
    <row r="279" ht="15" hidden="1" spans="14:14">
      <c r="N279" s="27"/>
    </row>
    <row r="280" ht="15" hidden="1" spans="14:14">
      <c r="N280" s="27"/>
    </row>
    <row r="281" ht="15" hidden="1" spans="14:14">
      <c r="N281" s="27"/>
    </row>
    <row r="282" ht="15" hidden="1" spans="14:14">
      <c r="N282" s="27"/>
    </row>
    <row r="283" ht="15" hidden="1" spans="14:14">
      <c r="N283" s="27"/>
    </row>
    <row r="284" ht="15" hidden="1" spans="14:14">
      <c r="N284" s="27"/>
    </row>
    <row r="285" ht="15" hidden="1" spans="14:14">
      <c r="N285" s="27"/>
    </row>
    <row r="286" ht="15" hidden="1" spans="14:14">
      <c r="N286" s="27"/>
    </row>
    <row r="287" ht="15" hidden="1" spans="14:14">
      <c r="N287" s="27"/>
    </row>
    <row r="288" ht="15" hidden="1" spans="14:14">
      <c r="N288" s="27"/>
    </row>
    <row r="289" ht="15" hidden="1" spans="14:14">
      <c r="N289" s="27"/>
    </row>
    <row r="290" ht="15" hidden="1" spans="14:14">
      <c r="N290" s="27"/>
    </row>
    <row r="291" ht="15" hidden="1" spans="14:14">
      <c r="N291" s="27"/>
    </row>
    <row r="292" ht="15" hidden="1" spans="14:14">
      <c r="N292" s="27"/>
    </row>
    <row r="293" ht="15" hidden="1" spans="14:14">
      <c r="N293" s="27"/>
    </row>
    <row r="294" ht="15" hidden="1" spans="14:14">
      <c r="N294" s="27"/>
    </row>
    <row r="295" ht="15" hidden="1" spans="14:14">
      <c r="N295" s="27"/>
    </row>
    <row r="296" ht="15" hidden="1" spans="14:14">
      <c r="N296" s="27"/>
    </row>
    <row r="297" ht="15" hidden="1" spans="14:14">
      <c r="N297" s="27"/>
    </row>
    <row r="298" ht="15" hidden="1" spans="14:14">
      <c r="N298" s="27"/>
    </row>
    <row r="299" ht="15" hidden="1" spans="14:14">
      <c r="N299" s="27"/>
    </row>
    <row r="300" ht="15" hidden="1" spans="14:14">
      <c r="N300" s="27"/>
    </row>
    <row r="301" ht="15" hidden="1" spans="14:14">
      <c r="N301" s="27"/>
    </row>
    <row r="302" ht="15" hidden="1" spans="14:14">
      <c r="N302" s="27"/>
    </row>
    <row r="303" ht="15" hidden="1" spans="14:14">
      <c r="N303" s="27"/>
    </row>
    <row r="304" ht="15" hidden="1" spans="14:14">
      <c r="N304" s="27"/>
    </row>
    <row r="305" ht="15" hidden="1" spans="14:14">
      <c r="N305" s="27"/>
    </row>
    <row r="306" ht="15" hidden="1" spans="14:14">
      <c r="N306" s="27"/>
    </row>
    <row r="307" ht="15" hidden="1" spans="14:14">
      <c r="N307" s="27"/>
    </row>
    <row r="308" ht="15" hidden="1" spans="14:14">
      <c r="N308" s="27"/>
    </row>
    <row r="309" ht="15" hidden="1" spans="14:14">
      <c r="N309" s="27"/>
    </row>
    <row r="310" ht="15" hidden="1" spans="14:14">
      <c r="N310" s="27"/>
    </row>
    <row r="311" ht="15" hidden="1" spans="14:14">
      <c r="N311" s="27"/>
    </row>
    <row r="312" ht="15" hidden="1" spans="14:14">
      <c r="N312" s="27"/>
    </row>
    <row r="313" ht="15" hidden="1" spans="14:14">
      <c r="N313" s="27"/>
    </row>
    <row r="314" ht="15" hidden="1" spans="14:14">
      <c r="N314" s="27"/>
    </row>
    <row r="315" ht="15" hidden="1" spans="14:14">
      <c r="N315" s="27"/>
    </row>
    <row r="316" ht="15" hidden="1" spans="14:14">
      <c r="N316" s="27"/>
    </row>
    <row r="317" ht="15" hidden="1" spans="14:14">
      <c r="N317" s="27"/>
    </row>
    <row r="318" ht="15" hidden="1" spans="14:14">
      <c r="N318" s="27"/>
    </row>
    <row r="319" ht="15" hidden="1" spans="14:14">
      <c r="N319" s="27"/>
    </row>
    <row r="320" ht="15" hidden="1" spans="14:14">
      <c r="N320" s="27"/>
    </row>
    <row r="321" ht="15" hidden="1" spans="14:14">
      <c r="N321" s="27"/>
    </row>
    <row r="322" ht="15" hidden="1" spans="14:14">
      <c r="N322" s="27"/>
    </row>
    <row r="323" ht="15" hidden="1" spans="14:14">
      <c r="N323" s="27"/>
    </row>
    <row r="324" ht="15" hidden="1" spans="14:14">
      <c r="N324" s="27"/>
    </row>
    <row r="325" ht="15" hidden="1" spans="14:14">
      <c r="N325" s="27"/>
    </row>
    <row r="326" ht="15" hidden="1" spans="14:14">
      <c r="N326" s="27"/>
    </row>
    <row r="327" ht="15" hidden="1" spans="14:14">
      <c r="N327" s="27"/>
    </row>
    <row r="328" ht="15" hidden="1" spans="14:14">
      <c r="N328" s="27"/>
    </row>
    <row r="329" ht="15" hidden="1" spans="14:14">
      <c r="N329" s="27"/>
    </row>
    <row r="330" ht="15" hidden="1" spans="14:14">
      <c r="N330" s="27"/>
    </row>
    <row r="331" ht="15" hidden="1" spans="14:14">
      <c r="N331" s="27"/>
    </row>
    <row r="332" ht="15" hidden="1" spans="14:14">
      <c r="N332" s="27"/>
    </row>
    <row r="333" ht="15" hidden="1" spans="14:14">
      <c r="N333" s="27"/>
    </row>
    <row r="334" ht="15" hidden="1" spans="14:14">
      <c r="N334" s="27"/>
    </row>
    <row r="335" ht="15" hidden="1" spans="14:14">
      <c r="N335" s="27"/>
    </row>
    <row r="336" ht="15" hidden="1" spans="14:14">
      <c r="N336" s="27"/>
    </row>
    <row r="337" ht="15" hidden="1" spans="14:14">
      <c r="N337" s="27"/>
    </row>
    <row r="338" ht="15" hidden="1" spans="14:14">
      <c r="N338" s="27"/>
    </row>
    <row r="339" ht="15" hidden="1" spans="14:14">
      <c r="N339" s="27"/>
    </row>
    <row r="340" ht="15" hidden="1" spans="14:14">
      <c r="N340" s="27"/>
    </row>
    <row r="341" ht="15" hidden="1" spans="14:14">
      <c r="N341" s="27"/>
    </row>
    <row r="342" ht="15" hidden="1" spans="14:14">
      <c r="N342" s="27"/>
    </row>
    <row r="343" ht="15" hidden="1" spans="14:14">
      <c r="N343" s="27"/>
    </row>
    <row r="344" ht="15" hidden="1" spans="14:14">
      <c r="N344" s="27"/>
    </row>
    <row r="345" ht="15" hidden="1" spans="14:14">
      <c r="N345" s="27"/>
    </row>
    <row r="346" ht="15" hidden="1" spans="14:14">
      <c r="N346" s="27"/>
    </row>
    <row r="347" ht="15" hidden="1" spans="14:14">
      <c r="N347" s="27"/>
    </row>
    <row r="348" ht="15" hidden="1" spans="14:14">
      <c r="N348" s="27"/>
    </row>
    <row r="349" ht="15" hidden="1" spans="14:14">
      <c r="N349" s="27"/>
    </row>
    <row r="350" ht="15" hidden="1" spans="14:14">
      <c r="N350" s="27"/>
    </row>
    <row r="351" ht="15" hidden="1" spans="14:14">
      <c r="N351" s="27"/>
    </row>
    <row r="352" ht="15" hidden="1" spans="14:14">
      <c r="N352" s="27"/>
    </row>
    <row r="353" ht="15" hidden="1" spans="14:14">
      <c r="N353" s="27"/>
    </row>
    <row r="354" ht="15" hidden="1" spans="14:14">
      <c r="N354" s="27"/>
    </row>
    <row r="355" ht="15" hidden="1" spans="14:14">
      <c r="N355" s="27"/>
    </row>
    <row r="356" ht="15" hidden="1" spans="14:14">
      <c r="N356" s="27"/>
    </row>
    <row r="357" ht="15" hidden="1" spans="14:14">
      <c r="N357" s="27"/>
    </row>
    <row r="358" ht="15" hidden="1" spans="14:14">
      <c r="N358" s="27"/>
    </row>
    <row r="359" ht="15" hidden="1" spans="14:14">
      <c r="N359" s="27"/>
    </row>
    <row r="360" ht="15" hidden="1" spans="14:14">
      <c r="N360" s="27"/>
    </row>
    <row r="361" ht="15" hidden="1" spans="14:14">
      <c r="N361" s="27"/>
    </row>
    <row r="362" ht="15" hidden="1" spans="14:14">
      <c r="N362" s="27"/>
    </row>
    <row r="363" ht="15" hidden="1" spans="14:14">
      <c r="N363" s="27"/>
    </row>
    <row r="364" ht="15" hidden="1" spans="14:14">
      <c r="N364" s="27"/>
    </row>
    <row r="365" ht="15" hidden="1" spans="14:14">
      <c r="N365" s="27"/>
    </row>
    <row r="366" ht="15" hidden="1" spans="14:14">
      <c r="N366" s="27"/>
    </row>
    <row r="367" ht="15" hidden="1" spans="14:14">
      <c r="N367" s="27"/>
    </row>
    <row r="368" ht="15" hidden="1" spans="14:14">
      <c r="N368" s="27"/>
    </row>
    <row r="369" ht="15" hidden="1" spans="14:14">
      <c r="N369" s="27"/>
    </row>
    <row r="370" ht="15" hidden="1" spans="14:14">
      <c r="N370" s="27"/>
    </row>
    <row r="371" ht="15" hidden="1" spans="14:14">
      <c r="N371" s="27"/>
    </row>
    <row r="372" ht="15" hidden="1" spans="14:14">
      <c r="N372" s="27"/>
    </row>
    <row r="373" ht="15" hidden="1" spans="14:14">
      <c r="N373" s="27"/>
    </row>
    <row r="374" ht="15" hidden="1" spans="14:14">
      <c r="N374" s="27"/>
    </row>
    <row r="375" ht="15" hidden="1" spans="14:14">
      <c r="N375" s="27"/>
    </row>
    <row r="376" ht="15" hidden="1" spans="14:14">
      <c r="N376" s="27"/>
    </row>
    <row r="377" ht="15" hidden="1" spans="14:14">
      <c r="N377" s="27"/>
    </row>
    <row r="378" ht="15" hidden="1" spans="14:14">
      <c r="N378" s="27"/>
    </row>
    <row r="379" ht="15" hidden="1" spans="14:14">
      <c r="N379" s="27"/>
    </row>
    <row r="380" ht="15" hidden="1" spans="14:14">
      <c r="N380" s="27"/>
    </row>
    <row r="381" ht="15" hidden="1" spans="14:14">
      <c r="N381" s="27"/>
    </row>
    <row r="382" ht="15" hidden="1" spans="14:14">
      <c r="N382" s="27"/>
    </row>
    <row r="383" ht="15" hidden="1" spans="14:14">
      <c r="N383" s="27"/>
    </row>
    <row r="384" ht="15" hidden="1" spans="14:14">
      <c r="N384" s="27"/>
    </row>
    <row r="385" ht="15" hidden="1" spans="14:14">
      <c r="N385" s="27"/>
    </row>
    <row r="386" ht="15" hidden="1" spans="14:14">
      <c r="N386" s="27"/>
    </row>
    <row r="387" ht="15" hidden="1" spans="14:14">
      <c r="N387" s="27"/>
    </row>
    <row r="388" ht="15" hidden="1" spans="14:14">
      <c r="N388" s="27"/>
    </row>
    <row r="389" ht="15" hidden="1" spans="14:14">
      <c r="N389" s="27"/>
    </row>
    <row r="390" ht="15" hidden="1" spans="14:14">
      <c r="N390" s="27"/>
    </row>
    <row r="391" ht="15" hidden="1" spans="14:14">
      <c r="N391" s="27"/>
    </row>
    <row r="392" ht="15" hidden="1" spans="14:14">
      <c r="N392" s="27"/>
    </row>
    <row r="393" ht="15" hidden="1" spans="14:14">
      <c r="N393" s="27"/>
    </row>
    <row r="394" ht="15" hidden="1" spans="14:14">
      <c r="N394" s="27"/>
    </row>
    <row r="395" ht="15" hidden="1" spans="14:14">
      <c r="N395" s="27"/>
    </row>
    <row r="396" ht="15" hidden="1" spans="14:14">
      <c r="N396" s="27"/>
    </row>
    <row r="397" ht="15" hidden="1" spans="14:14">
      <c r="N397" s="27"/>
    </row>
    <row r="398" ht="15" hidden="1" spans="14:14">
      <c r="N398" s="27"/>
    </row>
    <row r="399" ht="15" hidden="1" spans="14:14">
      <c r="N399" s="27"/>
    </row>
    <row r="400" ht="15" hidden="1" spans="14:14">
      <c r="N400" s="27"/>
    </row>
    <row r="401" ht="15" hidden="1" spans="14:14">
      <c r="N401" s="27"/>
    </row>
    <row r="402" ht="15" hidden="1" spans="14:14">
      <c r="N402" s="27"/>
    </row>
    <row r="403" ht="15" hidden="1" spans="14:14">
      <c r="N403" s="27"/>
    </row>
    <row r="404" ht="15" hidden="1" spans="14:14">
      <c r="N404" s="27"/>
    </row>
    <row r="405" ht="15" hidden="1" spans="14:14">
      <c r="N405" s="27"/>
    </row>
    <row r="406" ht="15" hidden="1" spans="14:14">
      <c r="N406" s="27"/>
    </row>
    <row r="407" ht="15" hidden="1" spans="14:14">
      <c r="N407" s="27"/>
    </row>
    <row r="408" ht="15" hidden="1" spans="14:14">
      <c r="N408" s="27"/>
    </row>
    <row r="409" ht="15" hidden="1" spans="14:14">
      <c r="N409" s="27"/>
    </row>
    <row r="410" ht="15" hidden="1" spans="14:14">
      <c r="N410" s="27"/>
    </row>
    <row r="411" ht="15" hidden="1" spans="14:14">
      <c r="N411" s="27"/>
    </row>
    <row r="412" ht="15" hidden="1" spans="14:14">
      <c r="N412" s="27"/>
    </row>
    <row r="413" ht="15" hidden="1" spans="14:14">
      <c r="N413" s="27"/>
    </row>
    <row r="414" ht="15" hidden="1" spans="14:14">
      <c r="N414" s="27"/>
    </row>
    <row r="415" ht="15" hidden="1" spans="14:14">
      <c r="N415" s="27"/>
    </row>
    <row r="416" ht="15" hidden="1" spans="14:14">
      <c r="N416" s="27"/>
    </row>
    <row r="417" ht="15" hidden="1" spans="14:14">
      <c r="N417" s="27"/>
    </row>
    <row r="418" ht="15" hidden="1" spans="14:14">
      <c r="N418" s="27"/>
    </row>
    <row r="419" ht="15" hidden="1" spans="14:14">
      <c r="N419" s="27"/>
    </row>
    <row r="420" ht="15" hidden="1" spans="14:14">
      <c r="N420" s="27"/>
    </row>
    <row r="421" ht="15" hidden="1" spans="14:14">
      <c r="N421" s="27"/>
    </row>
    <row r="422" ht="15" hidden="1" spans="14:14">
      <c r="N422" s="27"/>
    </row>
    <row r="423" ht="15" hidden="1" spans="14:14">
      <c r="N423" s="27"/>
    </row>
    <row r="424" ht="15" hidden="1" spans="14:14">
      <c r="N424" s="27"/>
    </row>
    <row r="425" ht="15" hidden="1" spans="14:14">
      <c r="N425" s="27"/>
    </row>
    <row r="426" ht="15" hidden="1" spans="14:14">
      <c r="N426" s="27"/>
    </row>
    <row r="427" ht="15" hidden="1" spans="14:14">
      <c r="N427" s="27"/>
    </row>
    <row r="428" ht="15" hidden="1" spans="14:14">
      <c r="N428" s="27"/>
    </row>
    <row r="429" ht="15" hidden="1" spans="14:14">
      <c r="N429" s="27"/>
    </row>
    <row r="430" ht="15" hidden="1" spans="14:14">
      <c r="N430" s="27"/>
    </row>
    <row r="431" ht="15" hidden="1" spans="14:14">
      <c r="N431" s="27"/>
    </row>
    <row r="432" ht="15" hidden="1" spans="14:14">
      <c r="N432" s="27"/>
    </row>
    <row r="433" ht="15" hidden="1" spans="14:14">
      <c r="N433" s="27"/>
    </row>
    <row r="434" ht="15" hidden="1" spans="14:14">
      <c r="N434" s="27"/>
    </row>
    <row r="435" ht="15" hidden="1" spans="14:14">
      <c r="N435" s="27"/>
    </row>
    <row r="436" ht="15" hidden="1" spans="14:14">
      <c r="N436" s="27"/>
    </row>
    <row r="437" ht="15" hidden="1" spans="14:14">
      <c r="N437" s="27"/>
    </row>
    <row r="438" ht="15" hidden="1" spans="14:14">
      <c r="N438" s="27"/>
    </row>
    <row r="439" ht="15" hidden="1" spans="14:14">
      <c r="N439" s="27"/>
    </row>
    <row r="440" ht="15" hidden="1" spans="14:14">
      <c r="N440" s="27"/>
    </row>
    <row r="441" ht="15" hidden="1" spans="14:14">
      <c r="N441" s="27"/>
    </row>
    <row r="442" ht="15" hidden="1" spans="14:14">
      <c r="N442" s="27"/>
    </row>
    <row r="443" ht="15" hidden="1" spans="14:14">
      <c r="N443" s="27"/>
    </row>
    <row r="444" ht="15" hidden="1" spans="14:14">
      <c r="N444" s="27"/>
    </row>
    <row r="445" ht="15" hidden="1" spans="14:14">
      <c r="N445" s="27"/>
    </row>
    <row r="446" ht="15" hidden="1" spans="14:14">
      <c r="N446" s="27"/>
    </row>
    <row r="447" ht="15" hidden="1" spans="14:14">
      <c r="N447" s="27"/>
    </row>
    <row r="448" ht="15" hidden="1" spans="14:14">
      <c r="N448" s="27"/>
    </row>
    <row r="449" ht="15" hidden="1" spans="14:14">
      <c r="N449" s="27"/>
    </row>
    <row r="450" ht="15" hidden="1" spans="14:14">
      <c r="N450" s="27"/>
    </row>
    <row r="451" ht="15" hidden="1" spans="14:14">
      <c r="N451" s="27"/>
    </row>
    <row r="452" ht="15" hidden="1" spans="14:14">
      <c r="N452" s="27"/>
    </row>
    <row r="453" ht="15" hidden="1" spans="14:14">
      <c r="N453" s="27"/>
    </row>
    <row r="454" ht="15" hidden="1" spans="14:14">
      <c r="N454" s="27"/>
    </row>
    <row r="455" ht="15" hidden="1" spans="14:14">
      <c r="N455" s="27"/>
    </row>
    <row r="456" ht="15" hidden="1" spans="14:14">
      <c r="N456" s="27"/>
    </row>
    <row r="457" ht="15" hidden="1" spans="14:14">
      <c r="N457" s="27"/>
    </row>
    <row r="458" ht="15" hidden="1" spans="14:14">
      <c r="N458" s="27"/>
    </row>
    <row r="459" ht="15" hidden="1" spans="14:14">
      <c r="N459" s="27"/>
    </row>
    <row r="460" ht="15" hidden="1" spans="14:14">
      <c r="N460" s="27"/>
    </row>
    <row r="461" ht="15" hidden="1" spans="14:14">
      <c r="N461" s="27"/>
    </row>
    <row r="462" ht="15" hidden="1" spans="14:14">
      <c r="N462" s="27"/>
    </row>
    <row r="463" ht="15" hidden="1" spans="14:14">
      <c r="N463" s="27"/>
    </row>
    <row r="464" ht="15" hidden="1" spans="14:14">
      <c r="N464" s="27"/>
    </row>
    <row r="465" ht="15" hidden="1" spans="14:14">
      <c r="N465" s="27"/>
    </row>
    <row r="466" ht="15" hidden="1" spans="14:14">
      <c r="N466" s="27"/>
    </row>
    <row r="467" ht="15" hidden="1" spans="14:14">
      <c r="N467" s="27"/>
    </row>
    <row r="468" ht="15" hidden="1" spans="14:14">
      <c r="N468" s="27"/>
    </row>
    <row r="469" ht="15" hidden="1" spans="14:14">
      <c r="N469" s="27"/>
    </row>
    <row r="470" ht="15" hidden="1" spans="14:14">
      <c r="N470" s="27"/>
    </row>
    <row r="471" ht="15" hidden="1" spans="14:14">
      <c r="N471" s="27"/>
    </row>
    <row r="472" ht="15" hidden="1" spans="14:14">
      <c r="N472" s="27"/>
    </row>
    <row r="473" ht="15" hidden="1" spans="14:14">
      <c r="N473" s="27"/>
    </row>
    <row r="474" ht="15" hidden="1" spans="14:14">
      <c r="N474" s="27"/>
    </row>
    <row r="475" ht="15" hidden="1" spans="14:14">
      <c r="N475" s="27"/>
    </row>
    <row r="476" ht="15" hidden="1" spans="14:14">
      <c r="N476" s="27"/>
    </row>
    <row r="477" ht="15" hidden="1" spans="14:14">
      <c r="N477" s="27"/>
    </row>
    <row r="478" ht="15" hidden="1" spans="14:14">
      <c r="N478" s="27"/>
    </row>
    <row r="479" ht="15" hidden="1" spans="14:14">
      <c r="N479" s="27"/>
    </row>
    <row r="480" ht="15" hidden="1" spans="14:14">
      <c r="N480" s="27"/>
    </row>
    <row r="481" ht="15" hidden="1" spans="14:14">
      <c r="N481" s="27"/>
    </row>
    <row r="482" ht="15" hidden="1" spans="14:14">
      <c r="N482" s="27"/>
    </row>
    <row r="483" ht="15" hidden="1" spans="14:14">
      <c r="N483" s="27"/>
    </row>
    <row r="484" ht="15" hidden="1" spans="14:14">
      <c r="N484" s="27"/>
    </row>
    <row r="485" ht="15" hidden="1" spans="14:14">
      <c r="N485" s="27"/>
    </row>
    <row r="486" ht="15" hidden="1" spans="14:14">
      <c r="N486" s="27"/>
    </row>
    <row r="487" ht="15" hidden="1" spans="14:14">
      <c r="N487" s="27"/>
    </row>
    <row r="488" ht="15" hidden="1" spans="14:14">
      <c r="N488" s="27"/>
    </row>
    <row r="489" ht="15" hidden="1" spans="14:14">
      <c r="N489" s="27"/>
    </row>
    <row r="490" ht="15" hidden="1" spans="14:14">
      <c r="N490" s="27"/>
    </row>
    <row r="491" ht="15" hidden="1" spans="14:14">
      <c r="N491" s="27"/>
    </row>
    <row r="492" ht="15" hidden="1" spans="14:14">
      <c r="N492" s="27"/>
    </row>
    <row r="493" ht="15" hidden="1" spans="14:14">
      <c r="N493" s="27"/>
    </row>
    <row r="494" ht="15" hidden="1" spans="14:14">
      <c r="N494" s="27"/>
    </row>
    <row r="495" ht="15" hidden="1" spans="14:14">
      <c r="N495" s="27"/>
    </row>
    <row r="496" ht="15" hidden="1" spans="14:14">
      <c r="N496" s="27"/>
    </row>
    <row r="497" ht="15" hidden="1" spans="14:14">
      <c r="N497" s="27"/>
    </row>
    <row r="498" ht="15" hidden="1" spans="14:14">
      <c r="N498" s="27"/>
    </row>
    <row r="499" ht="15" hidden="1" spans="14:14">
      <c r="N499" s="27"/>
    </row>
    <row r="500" ht="15" hidden="1" spans="14:14">
      <c r="N500" s="27"/>
    </row>
    <row r="501" ht="15" hidden="1" spans="14:14">
      <c r="N501" s="27"/>
    </row>
    <row r="502" ht="15" hidden="1" spans="14:14">
      <c r="N502" s="27"/>
    </row>
    <row r="503" ht="15" hidden="1" spans="14:14">
      <c r="N503" s="27"/>
    </row>
    <row r="504" ht="15" hidden="1" spans="14:14">
      <c r="N504" s="27"/>
    </row>
    <row r="505" ht="15" hidden="1" spans="14:14">
      <c r="N505" s="27"/>
    </row>
    <row r="506" ht="15" hidden="1" spans="14:14">
      <c r="N506" s="27"/>
    </row>
    <row r="507" ht="15" hidden="1" spans="14:14">
      <c r="N507" s="27"/>
    </row>
    <row r="508" ht="15" hidden="1" spans="14:14">
      <c r="N508" s="27"/>
    </row>
    <row r="509" ht="15" hidden="1" spans="14:14">
      <c r="N509" s="27"/>
    </row>
    <row r="510" ht="15" hidden="1" spans="14:14">
      <c r="N510" s="27"/>
    </row>
    <row r="511" ht="15" hidden="1" spans="14:14">
      <c r="N511" s="27"/>
    </row>
    <row r="512" ht="15" hidden="1" spans="14:14">
      <c r="N512" s="27"/>
    </row>
    <row r="513" ht="15" hidden="1" spans="14:14">
      <c r="N513" s="27"/>
    </row>
  </sheetData>
  <sheetProtection formatCells="0" formatColumns="0" formatRows="0" insertRows="0" insertColumns="0" insertHyperlinks="0" deleteColumns="0" deleteRows="0" sort="0" autoFilter="0" pivotTables="0"/>
  <autoFilter xmlns:etc="http://www.wps.cn/officeDocument/2017/etCustomData" ref="A2:G513" etc:filterBottomFollowUsedRange="1">
    <filterColumn colId="3">
      <customFilters>
        <customFilter operator="equal" val="精选"/>
      </customFilters>
    </filterColumn>
    <extLst/>
  </autoFilter>
  <mergeCells count="1">
    <mergeCell ref="A1:F1"/>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29"/>
  <sheetViews>
    <sheetView zoomScale="50" zoomScaleNormal="50" workbookViewId="0">
      <selection activeCell="G154" sqref="G154"/>
    </sheetView>
  </sheetViews>
  <sheetFormatPr defaultColWidth="9" defaultRowHeight="13.5"/>
  <cols>
    <col min="1" max="1" width="4.625" customWidth="1"/>
    <col min="2" max="2" width="34.4666666666667" customWidth="1"/>
    <col min="3" max="3" width="34.1083333333333" customWidth="1"/>
    <col min="4" max="4" width="8.625" customWidth="1"/>
    <col min="5" max="5" width="36.7" customWidth="1"/>
    <col min="6" max="6" width="21" customWidth="1"/>
    <col min="7" max="7" width="23.125" customWidth="1"/>
    <col min="8" max="8" width="36.5166666666667" customWidth="1"/>
    <col min="9" max="9" width="28.8416666666667" customWidth="1"/>
  </cols>
  <sheetData>
    <row r="1" ht="41.25" spans="1:9">
      <c r="A1" s="1" t="s">
        <v>429</v>
      </c>
      <c r="B1" s="1" t="s">
        <v>430</v>
      </c>
      <c r="C1" s="1" t="s">
        <v>431</v>
      </c>
      <c r="D1" s="1" t="s">
        <v>432</v>
      </c>
      <c r="E1" s="1" t="s">
        <v>433</v>
      </c>
      <c r="F1" s="1" t="s">
        <v>434</v>
      </c>
      <c r="G1" s="1" t="s">
        <v>435</v>
      </c>
    </row>
    <row r="2" ht="42" customHeight="1" spans="1:9">
      <c r="A2" s="1">
        <v>1</v>
      </c>
      <c r="B2" s="4" t="s">
        <v>436</v>
      </c>
      <c r="C2" s="1" t="s">
        <v>437</v>
      </c>
      <c r="D2" s="3" t="s">
        <v>438</v>
      </c>
      <c r="E2" s="5" t="s">
        <v>439</v>
      </c>
      <c r="F2" s="3" t="s">
        <v>440</v>
      </c>
      <c r="G2" s="3" t="s">
        <v>441</v>
      </c>
      <c r="H2" s="6" t="s">
        <v>442</v>
      </c>
      <c r="I2" s="7" t="s">
        <v>443</v>
      </c>
    </row>
    <row r="3" ht="14.25" spans="1:9">
      <c r="A3" s="1"/>
      <c r="B3" s="4"/>
      <c r="C3" s="1"/>
      <c r="D3" s="3"/>
      <c r="E3" s="8"/>
      <c r="F3" s="3"/>
      <c r="G3" s="3"/>
      <c r="H3" s="6"/>
      <c r="I3" s="9"/>
    </row>
    <row r="4" ht="14.25" spans="1:9">
      <c r="A4" s="1"/>
      <c r="B4" s="4"/>
      <c r="C4" s="1"/>
      <c r="D4" s="3"/>
      <c r="E4" s="10" t="s">
        <v>444</v>
      </c>
      <c r="F4" s="3"/>
      <c r="G4" s="3"/>
      <c r="H4" s="6"/>
      <c r="I4" s="9"/>
    </row>
    <row r="5" ht="28.5" customHeight="1" spans="1:9">
      <c r="A5" s="1">
        <v>2</v>
      </c>
      <c r="B5" s="4" t="s">
        <v>445</v>
      </c>
      <c r="C5" s="1" t="s">
        <v>437</v>
      </c>
      <c r="D5" s="3" t="s">
        <v>446</v>
      </c>
      <c r="E5" s="5" t="s">
        <v>447</v>
      </c>
      <c r="F5" s="3" t="s">
        <v>448</v>
      </c>
      <c r="G5" s="3" t="s">
        <v>449</v>
      </c>
      <c r="H5" s="6" t="s">
        <v>450</v>
      </c>
      <c r="I5" s="6" t="s">
        <v>451</v>
      </c>
    </row>
    <row r="6" ht="14.25" spans="1:9">
      <c r="A6" s="1"/>
      <c r="B6" s="4"/>
      <c r="C6" s="1"/>
      <c r="D6" s="3"/>
      <c r="E6" s="8"/>
      <c r="F6" s="3"/>
      <c r="G6" s="3"/>
      <c r="H6" s="11"/>
      <c r="I6" s="11"/>
    </row>
    <row r="7" ht="27.75" spans="1:9">
      <c r="A7" s="1"/>
      <c r="B7" s="4"/>
      <c r="C7" s="1"/>
      <c r="D7" s="3"/>
      <c r="E7" s="10" t="s">
        <v>452</v>
      </c>
      <c r="F7" s="3"/>
      <c r="G7" s="3"/>
      <c r="H7" s="11"/>
      <c r="I7" s="11"/>
    </row>
    <row r="8" ht="55.5" customHeight="1" spans="1:9">
      <c r="A8" s="1">
        <v>3</v>
      </c>
      <c r="B8" s="4" t="s">
        <v>453</v>
      </c>
      <c r="C8" s="1" t="s">
        <v>437</v>
      </c>
      <c r="D8" s="3" t="s">
        <v>454</v>
      </c>
      <c r="E8" s="5" t="s">
        <v>455</v>
      </c>
      <c r="F8" s="3" t="s">
        <v>456</v>
      </c>
      <c r="G8" s="3" t="s">
        <v>457</v>
      </c>
      <c r="H8" s="6" t="s">
        <v>458</v>
      </c>
      <c r="I8" s="6" t="s">
        <v>459</v>
      </c>
    </row>
    <row r="9" ht="14.25" spans="1:9">
      <c r="A9" s="1"/>
      <c r="B9" s="4"/>
      <c r="C9" s="1"/>
      <c r="D9" s="3"/>
      <c r="E9" s="8"/>
      <c r="F9" s="3"/>
      <c r="G9" s="3"/>
      <c r="H9" s="11"/>
      <c r="I9" s="11"/>
    </row>
    <row r="10" ht="14.25" spans="1:9">
      <c r="A10" s="1"/>
      <c r="B10" s="4"/>
      <c r="C10" s="1"/>
      <c r="D10" s="3"/>
      <c r="E10" s="10" t="s">
        <v>460</v>
      </c>
      <c r="F10" s="3"/>
      <c r="G10" s="3"/>
      <c r="H10" s="11"/>
      <c r="I10" s="11"/>
    </row>
    <row r="11" ht="55.5" customHeight="1" spans="1:9">
      <c r="A11" s="1">
        <v>4</v>
      </c>
      <c r="B11" s="4" t="s">
        <v>461</v>
      </c>
      <c r="C11" s="1" t="s">
        <v>462</v>
      </c>
      <c r="D11" s="3" t="s">
        <v>463</v>
      </c>
      <c r="E11" s="5" t="s">
        <v>464</v>
      </c>
      <c r="F11" s="3" t="s">
        <v>465</v>
      </c>
      <c r="G11" s="3" t="s">
        <v>466</v>
      </c>
      <c r="H11" s="6" t="s">
        <v>467</v>
      </c>
      <c r="I11" s="6" t="s">
        <v>468</v>
      </c>
    </row>
    <row r="12" ht="14.25" spans="1:9">
      <c r="A12" s="1"/>
      <c r="B12" s="4"/>
      <c r="C12" s="1"/>
      <c r="D12" s="3"/>
      <c r="E12" s="8"/>
      <c r="F12" s="3"/>
      <c r="G12" s="3"/>
      <c r="H12" s="11"/>
      <c r="I12" s="11"/>
    </row>
    <row r="13" ht="14.25" spans="1:9">
      <c r="A13" s="1"/>
      <c r="B13" s="4"/>
      <c r="C13" s="1"/>
      <c r="D13" s="3"/>
      <c r="E13" s="10" t="s">
        <v>469</v>
      </c>
      <c r="F13" s="3"/>
      <c r="G13" s="3"/>
      <c r="H13" s="11"/>
      <c r="I13" s="11"/>
    </row>
    <row r="14" ht="27.75" spans="1:9">
      <c r="A14" s="1">
        <v>5</v>
      </c>
      <c r="B14" s="4" t="s">
        <v>470</v>
      </c>
      <c r="C14" s="1" t="s">
        <v>462</v>
      </c>
      <c r="D14" s="3">
        <v>8</v>
      </c>
      <c r="E14" s="1" t="s">
        <v>471</v>
      </c>
      <c r="F14" s="3" t="s">
        <v>472</v>
      </c>
      <c r="G14" s="3" t="s">
        <v>473</v>
      </c>
    </row>
    <row r="15" ht="41.25" spans="1:9">
      <c r="A15" s="1">
        <v>6</v>
      </c>
      <c r="B15" s="4" t="s">
        <v>474</v>
      </c>
      <c r="C15" s="1" t="s">
        <v>462</v>
      </c>
      <c r="D15" s="3">
        <v>2</v>
      </c>
      <c r="E15" s="1" t="s">
        <v>475</v>
      </c>
      <c r="F15" s="3" t="s">
        <v>476</v>
      </c>
      <c r="G15" s="3" t="s">
        <v>477</v>
      </c>
    </row>
    <row r="16" ht="27.75" spans="1:9">
      <c r="A16" s="1">
        <v>7</v>
      </c>
      <c r="B16" s="4" t="s">
        <v>478</v>
      </c>
      <c r="C16" s="1" t="s">
        <v>462</v>
      </c>
      <c r="D16" s="3">
        <v>11</v>
      </c>
      <c r="E16" s="1" t="s">
        <v>479</v>
      </c>
      <c r="F16" s="3" t="s">
        <v>480</v>
      </c>
      <c r="G16" s="3" t="s">
        <v>481</v>
      </c>
    </row>
    <row r="17" ht="27.75" spans="1:7">
      <c r="A17" s="1">
        <v>8</v>
      </c>
      <c r="B17" s="4" t="s">
        <v>482</v>
      </c>
      <c r="C17" s="1" t="s">
        <v>462</v>
      </c>
      <c r="D17" s="3">
        <v>4</v>
      </c>
      <c r="E17" s="1" t="s">
        <v>483</v>
      </c>
      <c r="F17" s="3" t="s">
        <v>484</v>
      </c>
      <c r="G17" s="3" t="s">
        <v>485</v>
      </c>
    </row>
    <row r="18" ht="27.75" spans="1:7">
      <c r="A18" s="1">
        <v>9</v>
      </c>
      <c r="B18" s="4" t="s">
        <v>486</v>
      </c>
      <c r="C18" s="1" t="s">
        <v>462</v>
      </c>
      <c r="D18" s="3">
        <v>7</v>
      </c>
      <c r="E18" s="1" t="s">
        <v>487</v>
      </c>
      <c r="F18" s="3" t="s">
        <v>488</v>
      </c>
      <c r="G18" s="3" t="s">
        <v>489</v>
      </c>
    </row>
    <row r="19" ht="27.75" spans="1:7">
      <c r="A19" s="1">
        <v>10</v>
      </c>
      <c r="B19" s="4" t="s">
        <v>490</v>
      </c>
      <c r="C19" s="1" t="s">
        <v>462</v>
      </c>
      <c r="D19" s="3">
        <v>16</v>
      </c>
      <c r="E19" s="1" t="s">
        <v>491</v>
      </c>
      <c r="F19" s="3" t="s">
        <v>492</v>
      </c>
      <c r="G19" s="3" t="s">
        <v>493</v>
      </c>
    </row>
    <row r="20" ht="27.75" spans="1:7">
      <c r="A20" s="1">
        <v>11</v>
      </c>
      <c r="B20" s="4" t="s">
        <v>494</v>
      </c>
      <c r="C20" s="1" t="s">
        <v>462</v>
      </c>
      <c r="D20" s="3">
        <v>10</v>
      </c>
      <c r="E20" s="1" t="s">
        <v>495</v>
      </c>
      <c r="F20" s="3" t="s">
        <v>496</v>
      </c>
      <c r="G20" s="3" t="s">
        <v>497</v>
      </c>
    </row>
    <row r="21" ht="27.75" spans="1:7">
      <c r="A21" s="1">
        <v>12</v>
      </c>
      <c r="B21" s="4" t="s">
        <v>498</v>
      </c>
      <c r="C21" s="1" t="s">
        <v>462</v>
      </c>
      <c r="D21" s="3">
        <v>24</v>
      </c>
      <c r="E21" s="1" t="s">
        <v>499</v>
      </c>
      <c r="F21" s="3" t="s">
        <v>500</v>
      </c>
      <c r="G21" s="3" t="s">
        <v>501</v>
      </c>
    </row>
    <row r="22" ht="28.5" customHeight="1" spans="1:7">
      <c r="A22" s="1">
        <v>13</v>
      </c>
      <c r="B22" s="4" t="s">
        <v>502</v>
      </c>
      <c r="C22" s="1" t="s">
        <v>437</v>
      </c>
      <c r="D22" s="3" t="s">
        <v>503</v>
      </c>
      <c r="E22" s="5" t="s">
        <v>504</v>
      </c>
      <c r="F22" s="3" t="s">
        <v>505</v>
      </c>
      <c r="G22" s="3" t="s">
        <v>506</v>
      </c>
    </row>
    <row r="23" ht="14.25" spans="1:7">
      <c r="A23" s="1"/>
      <c r="B23" s="4"/>
      <c r="C23" s="1"/>
      <c r="D23" s="3"/>
      <c r="E23" s="8"/>
      <c r="F23" s="3"/>
      <c r="G23" s="3"/>
    </row>
    <row r="24" ht="14.25" spans="1:7">
      <c r="A24" s="1"/>
      <c r="B24" s="4"/>
      <c r="C24" s="1"/>
      <c r="D24" s="3"/>
      <c r="E24" s="10" t="s">
        <v>507</v>
      </c>
      <c r="F24" s="3"/>
      <c r="G24" s="3"/>
    </row>
    <row r="25" ht="27.75" spans="1:7">
      <c r="A25" s="1">
        <v>14</v>
      </c>
      <c r="B25" s="4" t="s">
        <v>508</v>
      </c>
      <c r="C25" s="1" t="s">
        <v>462</v>
      </c>
      <c r="D25" s="3">
        <v>31</v>
      </c>
      <c r="E25" s="1" t="s">
        <v>509</v>
      </c>
      <c r="F25" s="3" t="s">
        <v>510</v>
      </c>
      <c r="G25" s="3" t="s">
        <v>511</v>
      </c>
    </row>
    <row r="26" ht="27.75" spans="1:7">
      <c r="A26" s="1">
        <v>15</v>
      </c>
      <c r="B26" s="4" t="s">
        <v>512</v>
      </c>
      <c r="C26" s="1" t="s">
        <v>462</v>
      </c>
      <c r="D26" s="3">
        <v>12</v>
      </c>
      <c r="E26" s="1" t="s">
        <v>513</v>
      </c>
      <c r="F26" s="3" t="s">
        <v>514</v>
      </c>
      <c r="G26" s="3" t="s">
        <v>515</v>
      </c>
    </row>
    <row r="27" ht="27.75" spans="1:7">
      <c r="A27" s="1">
        <v>16</v>
      </c>
      <c r="B27" s="4" t="s">
        <v>516</v>
      </c>
      <c r="C27" s="1" t="s">
        <v>462</v>
      </c>
      <c r="D27" s="3">
        <v>17</v>
      </c>
      <c r="E27" s="1" t="s">
        <v>517</v>
      </c>
      <c r="F27" s="3" t="s">
        <v>518</v>
      </c>
      <c r="G27" s="3" t="s">
        <v>519</v>
      </c>
    </row>
    <row r="28" ht="27.75" spans="1:7">
      <c r="A28" s="1">
        <v>17</v>
      </c>
      <c r="B28" s="4" t="s">
        <v>520</v>
      </c>
      <c r="C28" s="1" t="s">
        <v>462</v>
      </c>
      <c r="D28" s="3">
        <v>34</v>
      </c>
      <c r="E28" s="1" t="s">
        <v>521</v>
      </c>
      <c r="F28" s="3" t="s">
        <v>522</v>
      </c>
      <c r="G28" s="3" t="s">
        <v>523</v>
      </c>
    </row>
    <row r="29" ht="27.75" spans="1:7">
      <c r="A29" s="1">
        <v>18</v>
      </c>
      <c r="B29" s="4" t="s">
        <v>524</v>
      </c>
      <c r="C29" s="1" t="s">
        <v>462</v>
      </c>
      <c r="D29" s="3">
        <v>18</v>
      </c>
      <c r="E29" s="1" t="s">
        <v>525</v>
      </c>
      <c r="F29" s="3" t="s">
        <v>526</v>
      </c>
      <c r="G29" s="3" t="s">
        <v>527</v>
      </c>
    </row>
  </sheetData>
  <sheetProtection formatCells="0" formatColumns="0" formatRows="0" insertRows="0" insertColumns="0" insertHyperlinks="0" deleteColumns="0" deleteRows="0" sort="0" autoFilter="0" pivotTables="0"/>
  <mergeCells count="38">
    <mergeCell ref="A2:A4"/>
    <mergeCell ref="A5:A7"/>
    <mergeCell ref="A8:A10"/>
    <mergeCell ref="A11:A13"/>
    <mergeCell ref="A22:A24"/>
    <mergeCell ref="B2:B4"/>
    <mergeCell ref="B5:B7"/>
    <mergeCell ref="B8:B10"/>
    <mergeCell ref="B11:B13"/>
    <mergeCell ref="B22:B24"/>
    <mergeCell ref="C2:C4"/>
    <mergeCell ref="C5:C7"/>
    <mergeCell ref="C8:C10"/>
    <mergeCell ref="C11:C13"/>
    <mergeCell ref="C22:C24"/>
    <mergeCell ref="D2:D4"/>
    <mergeCell ref="D5:D7"/>
    <mergeCell ref="D8:D10"/>
    <mergeCell ref="D11:D13"/>
    <mergeCell ref="D22:D24"/>
    <mergeCell ref="F2:F4"/>
    <mergeCell ref="F5:F7"/>
    <mergeCell ref="F8:F10"/>
    <mergeCell ref="F11:F13"/>
    <mergeCell ref="F22:F24"/>
    <mergeCell ref="G2:G4"/>
    <mergeCell ref="G5:G7"/>
    <mergeCell ref="G8:G10"/>
    <mergeCell ref="G11:G13"/>
    <mergeCell ref="G22:G24"/>
    <mergeCell ref="H2:H4"/>
    <mergeCell ref="H5:H7"/>
    <mergeCell ref="H8:H10"/>
    <mergeCell ref="H11:H13"/>
    <mergeCell ref="I2:I4"/>
    <mergeCell ref="I5:I7"/>
    <mergeCell ref="I8:I10"/>
    <mergeCell ref="I11:I13"/>
  </mergeCells>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2"/>
  <sheetViews>
    <sheetView workbookViewId="0">
      <selection activeCell="A1" sqref="A1"/>
    </sheetView>
  </sheetViews>
  <sheetFormatPr defaultColWidth="9" defaultRowHeight="13.5" outlineLevelCol="3"/>
  <sheetData>
    <row r="1" ht="54.75" spans="1:4">
      <c r="A1" s="1" t="s">
        <v>528</v>
      </c>
      <c r="B1" s="1" t="s">
        <v>529</v>
      </c>
      <c r="C1" s="1" t="s">
        <v>530</v>
      </c>
      <c r="D1" s="1" t="s">
        <v>531</v>
      </c>
    </row>
    <row r="2" ht="162.75" spans="1:4">
      <c r="A2" s="2" t="s">
        <v>532</v>
      </c>
      <c r="B2" s="3" t="s">
        <v>533</v>
      </c>
      <c r="C2" s="2" t="s">
        <v>512</v>
      </c>
      <c r="D2" s="3" t="s">
        <v>534</v>
      </c>
    </row>
    <row r="3" ht="149.25" spans="1:4">
      <c r="A3" s="2" t="s">
        <v>535</v>
      </c>
      <c r="B3" s="3" t="s">
        <v>536</v>
      </c>
      <c r="C3" s="2" t="s">
        <v>498</v>
      </c>
      <c r="D3" s="3" t="s">
        <v>537</v>
      </c>
    </row>
    <row r="4" ht="162.75" spans="1:4">
      <c r="A4" s="2" t="s">
        <v>538</v>
      </c>
      <c r="B4" s="3" t="s">
        <v>539</v>
      </c>
      <c r="C4" s="2" t="s">
        <v>508</v>
      </c>
      <c r="D4" s="3" t="s">
        <v>421</v>
      </c>
    </row>
    <row r="5" ht="162.75" spans="1:4">
      <c r="A5" s="2" t="s">
        <v>540</v>
      </c>
      <c r="B5" s="3" t="s">
        <v>541</v>
      </c>
      <c r="C5" s="2" t="s">
        <v>542</v>
      </c>
      <c r="D5" s="3" t="s">
        <v>543</v>
      </c>
    </row>
    <row r="6" ht="54.75" spans="1:4">
      <c r="A6" s="1" t="s">
        <v>528</v>
      </c>
      <c r="B6" s="1" t="s">
        <v>529</v>
      </c>
      <c r="C6" s="1" t="s">
        <v>530</v>
      </c>
      <c r="D6" s="1" t="s">
        <v>531</v>
      </c>
    </row>
    <row r="7" ht="149.25" spans="1:4">
      <c r="A7" s="2" t="s">
        <v>544</v>
      </c>
      <c r="B7" s="3" t="s">
        <v>545</v>
      </c>
      <c r="C7" s="2" t="s">
        <v>516</v>
      </c>
      <c r="D7" s="3" t="s">
        <v>546</v>
      </c>
    </row>
    <row r="8" ht="162.75" spans="1:4">
      <c r="A8" s="2" t="s">
        <v>547</v>
      </c>
      <c r="B8" s="3" t="s">
        <v>548</v>
      </c>
      <c r="C8" s="2" t="s">
        <v>524</v>
      </c>
      <c r="D8" s="3" t="s">
        <v>549</v>
      </c>
    </row>
    <row r="9" ht="162.75" spans="1:4">
      <c r="A9" s="2" t="s">
        <v>550</v>
      </c>
      <c r="B9" s="3" t="s">
        <v>551</v>
      </c>
      <c r="C9" s="2" t="s">
        <v>552</v>
      </c>
      <c r="D9" s="3" t="s">
        <v>399</v>
      </c>
    </row>
    <row r="10" ht="162.75" spans="1:4">
      <c r="A10" s="2" t="s">
        <v>553</v>
      </c>
      <c r="B10" s="3" t="s">
        <v>554</v>
      </c>
      <c r="C10" s="2" t="s">
        <v>555</v>
      </c>
      <c r="D10" s="3" t="s">
        <v>390</v>
      </c>
    </row>
    <row r="11" ht="162.75" spans="1:4">
      <c r="A11" s="2" t="s">
        <v>556</v>
      </c>
      <c r="B11" s="3" t="s">
        <v>557</v>
      </c>
      <c r="C11" s="2" t="s">
        <v>558</v>
      </c>
      <c r="D11" s="3" t="s">
        <v>396</v>
      </c>
    </row>
    <row r="12" ht="162.75" spans="1:4">
      <c r="A12" s="2" t="s">
        <v>559</v>
      </c>
      <c r="B12" s="3" t="s">
        <v>560</v>
      </c>
      <c r="C12" s="2" t="s">
        <v>561</v>
      </c>
      <c r="D12" s="3" t="s">
        <v>562</v>
      </c>
    </row>
    <row r="13" ht="162.75" spans="1:4">
      <c r="A13" s="2" t="s">
        <v>563</v>
      </c>
      <c r="B13" s="3" t="s">
        <v>564</v>
      </c>
      <c r="C13" s="2" t="s">
        <v>565</v>
      </c>
      <c r="D13" s="3" t="s">
        <v>424</v>
      </c>
    </row>
    <row r="14" ht="149.25" spans="1:4">
      <c r="A14" s="2" t="s">
        <v>566</v>
      </c>
      <c r="B14" s="3" t="s">
        <v>567</v>
      </c>
      <c r="C14" s="2" t="s">
        <v>520</v>
      </c>
      <c r="D14" s="3" t="s">
        <v>568</v>
      </c>
    </row>
    <row r="15" ht="162.75" spans="1:4">
      <c r="A15" s="2" t="s">
        <v>569</v>
      </c>
      <c r="B15" s="3" t="s">
        <v>570</v>
      </c>
      <c r="C15" s="2" t="s">
        <v>571</v>
      </c>
      <c r="D15" s="3" t="s">
        <v>427</v>
      </c>
    </row>
    <row r="16" ht="54.75" spans="1:4">
      <c r="A16" s="1" t="s">
        <v>528</v>
      </c>
      <c r="B16" s="1" t="s">
        <v>529</v>
      </c>
      <c r="C16" s="1" t="s">
        <v>530</v>
      </c>
      <c r="D16" s="1" t="s">
        <v>531</v>
      </c>
    </row>
    <row r="17" ht="149.25" spans="1:4">
      <c r="A17" s="2" t="s">
        <v>572</v>
      </c>
      <c r="B17" s="3" t="s">
        <v>573</v>
      </c>
      <c r="C17" s="2" t="s">
        <v>574</v>
      </c>
      <c r="D17" s="3" t="s">
        <v>575</v>
      </c>
    </row>
    <row r="18" ht="149.25" spans="1:4">
      <c r="A18" s="2" t="s">
        <v>576</v>
      </c>
      <c r="B18" s="3" t="s">
        <v>577</v>
      </c>
      <c r="C18" s="2" t="s">
        <v>578</v>
      </c>
      <c r="D18" s="3" t="s">
        <v>579</v>
      </c>
    </row>
    <row r="19" ht="149.25" spans="1:4">
      <c r="A19" s="2" t="s">
        <v>580</v>
      </c>
      <c r="B19" s="3" t="s">
        <v>581</v>
      </c>
      <c r="C19" s="2" t="s">
        <v>582</v>
      </c>
      <c r="D19" s="3" t="s">
        <v>583</v>
      </c>
    </row>
    <row r="20" ht="149.25" spans="1:4">
      <c r="A20" s="2" t="s">
        <v>584</v>
      </c>
      <c r="B20" s="3" t="s">
        <v>585</v>
      </c>
      <c r="C20" s="2" t="s">
        <v>586</v>
      </c>
      <c r="D20" s="3" t="s">
        <v>587</v>
      </c>
    </row>
    <row r="21" ht="162.75" spans="1:4">
      <c r="A21" s="2" t="s">
        <v>588</v>
      </c>
      <c r="B21" s="3" t="s">
        <v>589</v>
      </c>
      <c r="C21" s="2" t="s">
        <v>590</v>
      </c>
      <c r="D21" s="3" t="s">
        <v>591</v>
      </c>
    </row>
    <row r="22" ht="162.75" spans="1:4">
      <c r="A22" s="2" t="s">
        <v>592</v>
      </c>
      <c r="B22" s="3" t="s">
        <v>593</v>
      </c>
      <c r="C22" s="2" t="s">
        <v>594</v>
      </c>
      <c r="D22" s="3" t="s">
        <v>384</v>
      </c>
    </row>
    <row r="23" ht="54.75" spans="1:4">
      <c r="A23" s="1" t="s">
        <v>528</v>
      </c>
      <c r="B23" s="1" t="s">
        <v>529</v>
      </c>
      <c r="C23" s="1" t="s">
        <v>530</v>
      </c>
      <c r="D23" s="1" t="s">
        <v>531</v>
      </c>
    </row>
    <row r="24" ht="162.75" spans="1:4">
      <c r="A24" s="2" t="s">
        <v>595</v>
      </c>
      <c r="B24" s="3" t="s">
        <v>596</v>
      </c>
      <c r="C24" s="2" t="s">
        <v>486</v>
      </c>
      <c r="D24" s="3" t="s">
        <v>344</v>
      </c>
    </row>
    <row r="25" ht="162.75" spans="1:4">
      <c r="A25" s="2" t="s">
        <v>597</v>
      </c>
      <c r="B25" s="3" t="s">
        <v>598</v>
      </c>
      <c r="C25" s="2" t="s">
        <v>494</v>
      </c>
      <c r="D25" s="3" t="s">
        <v>599</v>
      </c>
    </row>
    <row r="26" ht="162.75" spans="1:4">
      <c r="A26" s="2" t="s">
        <v>600</v>
      </c>
      <c r="B26" s="3" t="s">
        <v>601</v>
      </c>
      <c r="C26" s="2" t="s">
        <v>478</v>
      </c>
      <c r="D26" s="3" t="s">
        <v>347</v>
      </c>
    </row>
    <row r="27" ht="162.75" spans="1:4">
      <c r="A27" s="2" t="s">
        <v>602</v>
      </c>
      <c r="B27" s="3" t="s">
        <v>603</v>
      </c>
      <c r="C27" s="2" t="s">
        <v>604</v>
      </c>
      <c r="D27" s="3" t="s">
        <v>402</v>
      </c>
    </row>
    <row r="28" ht="162.75" spans="1:4">
      <c r="A28" s="2" t="s">
        <v>605</v>
      </c>
      <c r="B28" s="3" t="s">
        <v>606</v>
      </c>
      <c r="C28" s="2" t="s">
        <v>607</v>
      </c>
      <c r="D28" s="3" t="s">
        <v>405</v>
      </c>
    </row>
    <row r="29" ht="162.75" spans="1:4">
      <c r="A29" s="2" t="s">
        <v>608</v>
      </c>
      <c r="B29" s="3" t="s">
        <v>609</v>
      </c>
      <c r="C29" s="2" t="s">
        <v>610</v>
      </c>
      <c r="D29" s="3" t="s">
        <v>611</v>
      </c>
    </row>
    <row r="30" ht="162.75" spans="1:4">
      <c r="A30" s="2" t="s">
        <v>612</v>
      </c>
      <c r="B30" s="3" t="s">
        <v>613</v>
      </c>
      <c r="C30" s="2" t="s">
        <v>614</v>
      </c>
      <c r="D30" s="3" t="s">
        <v>418</v>
      </c>
    </row>
    <row r="31" ht="149.25" spans="1:4">
      <c r="A31" s="2" t="s">
        <v>615</v>
      </c>
      <c r="B31" s="3" t="s">
        <v>616</v>
      </c>
      <c r="C31" s="2" t="s">
        <v>617</v>
      </c>
      <c r="D31" s="3" t="s">
        <v>618</v>
      </c>
    </row>
    <row r="32" ht="54.75" spans="1:4">
      <c r="A32" s="1" t="s">
        <v>528</v>
      </c>
      <c r="B32" s="1" t="s">
        <v>529</v>
      </c>
      <c r="C32" s="1" t="s">
        <v>530</v>
      </c>
      <c r="D32" s="1" t="s">
        <v>531</v>
      </c>
    </row>
    <row r="33" ht="162.75" spans="1:4">
      <c r="A33" s="2" t="s">
        <v>619</v>
      </c>
      <c r="B33" s="3" t="s">
        <v>620</v>
      </c>
      <c r="C33" s="2" t="s">
        <v>461</v>
      </c>
      <c r="D33" s="3" t="s">
        <v>621</v>
      </c>
    </row>
    <row r="34" ht="162.75" spans="1:4">
      <c r="A34" s="2" t="s">
        <v>622</v>
      </c>
      <c r="B34" s="3" t="s">
        <v>623</v>
      </c>
      <c r="C34" s="2" t="s">
        <v>624</v>
      </c>
      <c r="D34" s="3" t="s">
        <v>625</v>
      </c>
    </row>
    <row r="35" ht="149.25" spans="1:4">
      <c r="A35" s="2" t="s">
        <v>626</v>
      </c>
      <c r="B35" s="3" t="s">
        <v>627</v>
      </c>
      <c r="C35" s="2" t="s">
        <v>474</v>
      </c>
      <c r="D35" s="3" t="s">
        <v>628</v>
      </c>
    </row>
    <row r="36" ht="149.25" spans="1:4">
      <c r="A36" s="2" t="s">
        <v>629</v>
      </c>
      <c r="B36" s="3" t="s">
        <v>630</v>
      </c>
      <c r="C36" s="2" t="s">
        <v>631</v>
      </c>
      <c r="D36" s="3" t="s">
        <v>632</v>
      </c>
    </row>
    <row r="37" ht="162.75" spans="1:4">
      <c r="A37" s="2" t="s">
        <v>633</v>
      </c>
      <c r="B37" s="3" t="s">
        <v>634</v>
      </c>
      <c r="C37" s="2" t="s">
        <v>482</v>
      </c>
      <c r="D37" s="3" t="s">
        <v>335</v>
      </c>
    </row>
    <row r="38" ht="162.75" spans="1:4">
      <c r="A38" s="2" t="s">
        <v>635</v>
      </c>
      <c r="B38" s="3" t="s">
        <v>636</v>
      </c>
      <c r="C38" s="2" t="s">
        <v>637</v>
      </c>
      <c r="D38" s="3" t="s">
        <v>331</v>
      </c>
    </row>
    <row r="39" ht="162.75" spans="1:4">
      <c r="A39" s="2" t="s">
        <v>638</v>
      </c>
      <c r="B39" s="3" t="s">
        <v>639</v>
      </c>
      <c r="C39" s="2" t="s">
        <v>640</v>
      </c>
      <c r="D39" s="3" t="s">
        <v>341</v>
      </c>
    </row>
    <row r="40" ht="162.75" spans="1:4">
      <c r="A40" s="2" t="s">
        <v>641</v>
      </c>
      <c r="B40" s="3" t="s">
        <v>642</v>
      </c>
      <c r="C40" s="2" t="s">
        <v>643</v>
      </c>
      <c r="D40" s="3" t="s">
        <v>353</v>
      </c>
    </row>
    <row r="41" ht="176.25" spans="1:4">
      <c r="A41" s="2" t="s">
        <v>644</v>
      </c>
      <c r="B41" s="3" t="s">
        <v>645</v>
      </c>
      <c r="C41" s="2" t="s">
        <v>646</v>
      </c>
      <c r="D41" s="3" t="s">
        <v>647</v>
      </c>
    </row>
    <row r="42" ht="149.25" spans="1:4">
      <c r="A42" s="2" t="s">
        <v>648</v>
      </c>
      <c r="B42" s="3" t="s">
        <v>649</v>
      </c>
      <c r="C42" s="2" t="s">
        <v>490</v>
      </c>
      <c r="D42" s="3" t="s">
        <v>650</v>
      </c>
    </row>
  </sheetData>
  <sheetProtection formatCells="0" formatColumns="0" formatRows="0" insertRows="0" insertColumns="0" insertHyperlinks="0" deleteColumns="0" deleteRows="0" sort="0" autoFilter="0" pivotTables="0"/>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sheetProtection formatCells="0" formatColumns="0" formatRows="0" insertRows="0" insertColumns="0" insertHyperlinks="0" deleteColumns="0" deleteRows="0" sort="0" autoFilter="0" pivotTables="0"/>
  <pageMargins left="0.75" right="0.75" top="1" bottom="1" header="0.5" footer="0.5"/>
  <headerFooter/>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woProps xmlns="https://web.wps.cn/et/2018/main" xmlns:s="http://schemas.openxmlformats.org/spreadsheetml/2006/main">
  <woSheetsProps>
    <woSheetProps sheetStid="1" interlineOnOff="0" interlineColor="0" isDbSheet="0" isDashBoardSheet="0" isDbDashBoardSheet="0" isFlexPaperSheet="0">
      <hyperlinks>
        <hyperlink ref="I2">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link>
        <hyperlink ref="I3">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 ref="I4">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 ref="I5">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5076" length="68" display="https://cdnjs.cloudflare.com/ajax/libs/echarts/5.4.3/echarts.min.js&quot;" address="https://cdnjs.cloudflare.com/ajax/libs/echarts/5.4.3/echarts.min.js&quot;" subaddress="" screenTip="" linkrunstype="LRTURL"/>
        </hyperlink>
        <hyperlink ref="I132">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link>
        <hyperlink ref="I148">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6823" length="68" display="https://cdnjs.cloudflare.com/ajax/libs/echarts/5.4.3/echarts.min.js&quot;" address="https://cdnjs.cloudflare.com/ajax/libs/echarts/5.4.3/echarts.min.js&quot;" subaddress="" screenTip="" linkrunstype="LRTURL"/>
        </hyperlink>
        <hyperlink ref="I106">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s>
      <cellprotection/>
      <appEtDbRelations/>
    </woSheetProps>
    <woSheetProps sheetStid="3" interlineOnOff="0" interlineColor="0" isDbSheet="0" isDashBoardSheet="0" isDbDashBoardSheet="0" isFlexPaperSheet="0">
      <hyperlinks>
        <hyperlink ref="I3">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link>
        <hyperlink ref="I6">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5076" length="68" display="https://cdnjs.cloudflare.com/ajax/libs/echarts/5.4.3/echarts.min.js&quot;" address="https://cdnjs.cloudflare.com/ajax/libs/echarts/5.4.3/echarts.min.js&quot;" subaddress="" screenTip="" linkrunstype="LRTURL"/>
        </hyperlink>
        <hyperlink ref="I9">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link>
        <hyperlink ref="I10">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8877" length="68" display="https://cdnjs.cloudflare.com/ajax/libs/echarts/5.4.3/echarts.min.js&quot;" address="https://cdnjs.cloudflare.com/ajax/libs/echarts/5.4.3/echarts.min.js&quot;" subaddress="" screenTip="" linkrunstype="LRTURL"/>
        </hyperlink>
        <hyperlink ref="I12">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 ref="I15">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link>
        <hyperlink ref="I16">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sublink pos="7925" length="9" display="item.name" address="https://item.name" subaddress="" screenTip="" linkrunstype="LRTURL"/>
        </hyperlink>
        <hyperlink ref="I18">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9596" length="68" display="https://cdnjs.cloudflare.com/ajax/libs/echarts/5.4.3/echarts.min.js&quot;" address="https://cdnjs.cloudflare.com/ajax/libs/echarts/5.4.3/echarts.min.js&quot;" subaddress="" screenTip="" linkrunstype="LRTURL"/>
        </hyperlink>
        <hyperlink ref="I19">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8308" length="68" display="https://cdnjs.cloudflare.com/ajax/libs/echarts/5.4.3/echarts.min.js&quot;" address="https://cdnjs.cloudflare.com/ajax/libs/echarts/5.4.3/echarts.min.js&quot;" subaddress="" screenTip="" linkrunstype="LRTURL"/>
        </hyperlink>
        <hyperlink ref="I22">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5559" length="68" display="https://cdnjs.cloudflare.com/ajax/libs/echarts/5.4.3/echarts.min.js&quot;" address="https://cdnjs.cloudflare.com/ajax/libs/echarts/5.4.3/echarts.min.js&quot;" subaddress="" screenTip="" linkrunstype="LRTURL"/>
        </hyperlink>
        <hyperlink ref="I23">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link>
        <hyperlink ref="I30">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link>
        <hyperlink ref="I31">
          <hypersublink pos="181" length="74" display="https://cdnjs.cloudflare.com/ajax/libs/font-awesome/6.5.1/css/all.min.css&quot;" address="https://cdnjs.cloudflare.com/ajax/libs/font-awesome/6.5.1/css/all.min.css&quot;" subaddress="" screenTip="" linkrunstype="LRTURL"/>
          <hypersublink pos="271" length="45" display="https://fonts.googleapis.com/css2?family=Noto" address="https://fonts.googleapis.com/css2?family=Noto" subaddress="" screenTip="" linkrunstype="LRTURL"/>
          <hypersublink pos="7589" length="68" display="https://cdnjs.cloudflare.com/ajax/libs/echarts/5.4.3/echarts.min.js&quot;" address="https://cdnjs.cloudflare.com/ajax/libs/echarts/5.4.3/echarts.min.js&quot;" subaddress="" screenTip="" linkrunstype="LRTURL"/>
        </hyperlink>
        <hyperlink ref="I34">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 ref="I35">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link>
        <hyperlink ref="I38">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4365" length="19" display=".card.strengths .bg" address="https://.card.strengths .bg" subaddress="" screenTip="" linkrunstype="LRTURL"/>
          <hypersublink pos="4727" length="20" display=".card.weaknesses .bg" address="https://.card.weaknesses .bg" subaddress="" screenTip="" linkrunstype="LRTURL"/>
          <hypersublink pos="5100" length="23" display=".card.opportunities .bg" address="https://.card.opportunities .bg" subaddress="" screenTip="" linkrunstype="LRTURL"/>
          <hypersublink pos="5450" length="17" display=".card.threats .bg" address="https://.card.threats .bg" subaddress="" screenTip="" linkrunstype="LRTURL"/>
        </hyperlink>
        <hyperlink ref="I40">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 ref="I42">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8443" length="68" display="https://cdnjs.cloudflare.com/ajax/libs/echarts/5.4.3/echarts.min.js&quot;" address="https://cdnjs.cloudflare.com/ajax/libs/echarts/5.4.3/echarts.min.js&quot;" subaddress="" screenTip="" linkrunstype="LRTURL"/>
        </hyperlink>
        <hyperlink ref="I43">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link>
        <hyperlink ref="I48">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link>
        <hyperlink ref="I51">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 ref="I61">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6925" length="68" display="https://cdnjs.cloudflare.com/ajax/libs/echarts/5.4.3/echarts.min.js&quot;" address="https://cdnjs.cloudflare.com/ajax/libs/echarts/5.4.3/echarts.min.js&quot;" subaddress="" screenTip="" linkrunstype="LRTURL"/>
        </hyperlink>
        <hyperlink ref="I63">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link>
        <hyperlink ref="I78">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link>
        <hyperlink ref="I88">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8245" length="68" display="https://cdnjs.cloudflare.com/ajax/libs/echarts/5.4.3/echarts.min.js&quot;" address="https://cdnjs.cloudflare.com/ajax/libs/echarts/5.4.3/echarts.min.js&quot;" subaddress="" screenTip="" linkrunstype="LRTURL"/>
        </hyperlink>
        <hyperlink ref="I91">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 ref="I93">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6999" length="68" display="https://cdnjs.cloudflare.com/ajax/libs/echarts/5.4.3/echarts.min.js&quot;" address="https://cdnjs.cloudflare.com/ajax/libs/echarts/5.4.3/echarts.min.js&quot;" subaddress="" screenTip="" linkrunstype="LRTURL"/>
        </hyperlink>
        <hyperlink ref="I99">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4711" length="68" display="https://cdnjs.cloudflare.com/ajax/libs/echarts/5.4.3/echarts.min.js&quot;" address="https://cdnjs.cloudflare.com/ajax/libs/echarts/5.4.3/echarts.min.js&quot;" subaddress="" screenTip="" linkrunstype="LRTURL"/>
        </hyperlink>
        <hyperlink ref="I108">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 ref="I119">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5" length="68" display="https://cdnjs.cloudflare.com/ajax/libs/echarts/5.4.3/echarts.min.js&quot;" address="https://cdnjs.cloudflare.com/ajax/libs/echarts/5.4.3/echarts.min.js&quot;" subaddress="" screenTip="" linkrunstype="LRTURL"/>
        </hyperlink>
        <hyperlink ref="I128">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link>
        <hyperlink ref="I130">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8691" length="68" display="https://cdnjs.cloudflare.com/ajax/libs/echarts/5.4.3/echarts.min.js&quot;" address="https://cdnjs.cloudflare.com/ajax/libs/echarts/5.4.3/echarts.min.js&quot;" subaddress="" screenTip="" linkrunstype="LRTURL"/>
        </hyperlink>
        <hyperlink ref="I133">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link>
        <hyperlink ref="I134">
          <hypersublink pos="157" length="74" display="https://cdnjs.cloudflare.com/ajax/libs/font-awesome/6.5.1/css/all.min.css&quot;" address="https://cdnjs.cloudflare.com/ajax/libs/font-awesome/6.5.1/css/all.min.css&quot;" subaddress="" screenTip="" linkrunstype="LRTURL"/>
          <hypersublink pos="247" length="45" display="https://fonts.googleapis.com/css2?family=Noto" address="https://fonts.googleapis.com/css2?family=Noto" subaddress="" screenTip="" linkrunstype="LRTURL"/>
          <hypersublink pos="369" length="68" display="https://cdnjs.cloudflare.com/ajax/libs/echarts/5.4.3/echarts.min.js&quot;" address="https://cdnjs.cloudflare.com/ajax/libs/echarts/5.4.3/echarts.min.js&quot;" subaddress="" screenTip="" linkrunstype="LRTURL"/>
        </hyperlink>
      </hyperlinks>
      <cellprotection/>
      <appEtDbRelations/>
    </woSheetProps>
    <woSheetProps sheetStid="4" interlineOnOff="0" interlineColor="0" isDbSheet="0" isDashBoardSheet="0" isDbDashBoardSheet="0" isFlexPaperSheet="0">
      <cellprotection/>
      <appEtDbRelations/>
    </woSheetProps>
    <woSheetProps sheetStid="5" interlineOnOff="0" interlineColor="0" isDbSheet="0" isDashBoardSheet="0" isDbDashBoardSheet="0" isFlexPaperSheet="0">
      <cellprotection/>
      <appEtDbRelations/>
    </woSheetProps>
  </woSheetsProps>
  <woBookProps>
    <bookSettings fileId="479014958340" isFilterShared="1" woEtMtcEnabled="0" coreConquerUserId="" isAutoUpdatePaused="0" filterType="conn" isMergeTasksAutoUpdate="0" isInserPicAsAttachment="0" supportDbFmlaDisp="0"/>
  </woBookProps>
</woProps>
</file>

<file path=customXml/item2.xml><?xml version="1.0" encoding="utf-8"?>
<pixelators xmlns="https://web.wps.cn/et/2018/main" xmlns:s="http://schemas.openxmlformats.org/spreadsheetml/2006/main">
  <pixelatorList sheetStid="1"/>
  <pixelatorList sheetStid="3"/>
  <pixelatorList sheetStid="4"/>
  <pixelatorList sheetStid="5"/>
  <pixelatorList sheetStid="2"/>
</pixelators>
</file>

<file path=customXml/itemProps1.xml><?xml version="1.0" encoding="utf-8"?>
<ds:datastoreItem xmlns:ds="http://schemas.openxmlformats.org/officeDocument/2006/customXml" ds:itemID="{06C82605-B75B-4693-9329-32AAD527C692}">
  <ds:schemaRefs>
    <ds:schemaRef ds:uri="https://web.wps.cn/et/2018/main"/>
    <ds:schemaRef ds:uri="http://schemas.openxmlformats.org/spreadsheetml/2006/main"/>
  </ds:schemaRefs>
</ds:datastoreItem>
</file>

<file path=customXml/itemProps2.xml><?xml version="1.0" encoding="utf-8"?>
<ds:datastoreItem xmlns:ds="http://schemas.openxmlformats.org/officeDocument/2006/customXml" ds:itemID="{224D003E-15C9-4FFE-AB16-9E66474EAE4E}">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WPS Office WWO_wpscloud_20251224173010-b51a25e58c</Application>
  <HeadingPairs>
    <vt:vector size="2" baseType="variant">
      <vt:variant>
        <vt:lpstr>工作表</vt:lpstr>
      </vt:variant>
      <vt:variant>
        <vt:i4>4</vt:i4>
      </vt:variant>
    </vt:vector>
  </HeadingPairs>
  <TitlesOfParts>
    <vt:vector size="4" baseType="lpstr">
      <vt:lpstr>原数据</vt:lpstr>
      <vt:lpstr>挑模板</vt:lpstr>
      <vt:lpstr>Sheet3</vt:lpstr>
      <vt:lpstr>Sheet4</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Unknown</dc:creator>
  <cp:lastModifiedBy>Luofengkai</cp:lastModifiedBy>
  <dcterms:created xsi:type="dcterms:W3CDTF">2018-06-04T00:28:00Z</dcterms:created>
  <dcterms:modified xsi:type="dcterms:W3CDTF">2025-12-24T14:26:00Z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4F759655FEC44FA0BE5EA155245D64EA_12</vt:lpwstr>
  </property>
  <property fmtid="{D5CDD505-2E9C-101B-9397-08002B2CF9AE}" pid="3" name="KSOProductBuildVer">
    <vt:lpwstr>2052-12.9.0.24678</vt:lpwstr>
  </property>
  <property fmtid="{D5CDD505-2E9C-101B-9397-08002B2CF9AE}" pid="4" name="CalculationRule">
    <vt:i4>0</vt:i4>
  </property>
</Properties>
</file>